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elle.George\Downloads\"/>
    </mc:Choice>
  </mc:AlternateContent>
  <xr:revisionPtr revIDLastSave="0" documentId="8_{C333D0D9-FA0A-4AC9-B399-F77F30E0E9CC}" xr6:coauthVersionLast="45" xr6:coauthVersionMax="45" xr10:uidLastSave="{00000000-0000-0000-0000-000000000000}"/>
  <bookViews>
    <workbookView xWindow="-120" yWindow="-120" windowWidth="25440" windowHeight="15390" activeTab="3" xr2:uid="{47993E78-C105-4CCB-B7AB-23820E9C513C}"/>
  </bookViews>
  <sheets>
    <sheet name="Share buyback program SBB " sheetId="1" r:id="rId1"/>
    <sheet name="SBB cash" sheetId="5" r:id="rId2"/>
    <sheet name="Shares issued, TS &amp; outstanding" sheetId="3" r:id="rId3"/>
    <sheet name="EPS" sheetId="7" r:id="rId4"/>
  </sheets>
  <definedNames>
    <definedName name="_xlnm.Print_Area" localSheetId="3">EPS!$A$1:$T$18</definedName>
    <definedName name="_xlnm.Print_Area" localSheetId="0">'Share buyback program SBB '!$A$1:$I$81</definedName>
    <definedName name="SpreadsheetBuilder_2" hidden="1">#REF!</definedName>
    <definedName name="SpreadsheetBuilder_3" hidden="1">#REF!</definedName>
    <definedName name="SpreadsheetBuilder_4" hidden="1">#REF!</definedName>
    <definedName name="SpreadsheetBuilder_5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7" l="1"/>
  <c r="S11" i="7" s="1"/>
  <c r="S15" i="7" s="1"/>
  <c r="R9" i="7"/>
  <c r="R11" i="7" s="1"/>
  <c r="R15" i="7" s="1"/>
  <c r="R14" i="7"/>
  <c r="S14" i="7" l="1"/>
  <c r="D39" i="3"/>
  <c r="H75" i="1" l="1"/>
  <c r="C75" i="1"/>
  <c r="D75" i="1"/>
  <c r="E75" i="1"/>
  <c r="G75" i="1"/>
  <c r="E39" i="3" l="1"/>
  <c r="E37" i="3"/>
  <c r="E35" i="3"/>
  <c r="G13" i="1"/>
  <c r="G12" i="1"/>
  <c r="G11" i="1"/>
  <c r="G9" i="1"/>
  <c r="G8" i="1"/>
  <c r="G7" i="1"/>
  <c r="G6" i="1"/>
  <c r="G5" i="1"/>
  <c r="E5" i="1"/>
  <c r="E6" i="1"/>
  <c r="N3" i="7" l="1"/>
  <c r="L3" i="7" l="1"/>
  <c r="D30" i="5" l="1"/>
  <c r="D24" i="5"/>
  <c r="D26" i="5"/>
  <c r="E23" i="5"/>
  <c r="E26" i="5" s="1"/>
  <c r="D22" i="5"/>
  <c r="E22" i="5" s="1"/>
  <c r="D4" i="3"/>
  <c r="C4" i="3"/>
  <c r="E5" i="3"/>
  <c r="D36" i="3" l="1"/>
  <c r="E36" i="3" s="1"/>
  <c r="D38" i="3"/>
  <c r="E38" i="3" s="1"/>
  <c r="D40" i="3" l="1"/>
  <c r="E32" i="3"/>
  <c r="E33" i="3"/>
  <c r="E40" i="3" l="1"/>
  <c r="E17" i="5"/>
  <c r="D16" i="5"/>
  <c r="D18" i="5" s="1"/>
  <c r="D9" i="5"/>
  <c r="E8" i="5"/>
  <c r="E6" i="5"/>
  <c r="E4" i="5"/>
  <c r="D12" i="5" l="1"/>
  <c r="D14" i="5"/>
  <c r="E12" i="5"/>
  <c r="E16" i="5"/>
  <c r="D10" i="5"/>
  <c r="D11" i="3"/>
  <c r="D28" i="3" l="1"/>
  <c r="E22" i="3"/>
  <c r="E19" i="3"/>
  <c r="E21" i="3"/>
  <c r="D24" i="3"/>
  <c r="E24" i="3" s="1"/>
  <c r="E26" i="3" l="1"/>
  <c r="E29" i="3"/>
  <c r="E28" i="3"/>
  <c r="E6" i="3"/>
  <c r="E4" i="3"/>
  <c r="E9" i="3" l="1"/>
  <c r="E8" i="3"/>
  <c r="E7" i="3"/>
  <c r="E34" i="3"/>
  <c r="D31" i="3"/>
  <c r="D30" i="3"/>
  <c r="E30" i="3" s="1"/>
  <c r="D27" i="3"/>
  <c r="E27" i="3" s="1"/>
  <c r="E20" i="3"/>
  <c r="E23" i="3"/>
  <c r="D25" i="3"/>
  <c r="E25" i="3" s="1"/>
  <c r="E17" i="3"/>
  <c r="E18" i="3"/>
  <c r="E15" i="3"/>
  <c r="E16" i="3"/>
  <c r="E14" i="3"/>
  <c r="E13" i="3"/>
  <c r="E12" i="3"/>
  <c r="E11" i="3"/>
  <c r="E10" i="3"/>
  <c r="E3" i="3"/>
  <c r="E2" i="3"/>
  <c r="E31" i="3" l="1"/>
  <c r="G22" i="1" l="1"/>
  <c r="G21" i="1"/>
  <c r="G20" i="1"/>
  <c r="G19" i="1"/>
  <c r="G18" i="1"/>
  <c r="G17" i="1"/>
  <c r="G16" i="1"/>
  <c r="G15" i="1"/>
  <c r="G14" i="1"/>
  <c r="E62" i="1"/>
  <c r="E61" i="1"/>
  <c r="E60" i="1"/>
  <c r="E59" i="1"/>
  <c r="E58" i="1"/>
  <c r="E57" i="1"/>
  <c r="E56" i="1"/>
  <c r="E55" i="1"/>
  <c r="E54" i="1"/>
  <c r="E53" i="1"/>
  <c r="E67" i="1" l="1"/>
  <c r="G67" i="1" s="1"/>
  <c r="E66" i="1"/>
  <c r="E65" i="1"/>
  <c r="E64" i="1"/>
  <c r="G73" i="1"/>
  <c r="G72" i="1"/>
  <c r="G71" i="1"/>
  <c r="G70" i="1"/>
  <c r="G69" i="1"/>
  <c r="G66" i="1" l="1"/>
  <c r="G65" i="1"/>
  <c r="G64" i="1"/>
  <c r="G62" i="1"/>
  <c r="G61" i="1"/>
  <c r="G60" i="1"/>
  <c r="G59" i="1"/>
  <c r="G58" i="1"/>
  <c r="G57" i="1"/>
  <c r="G56" i="1"/>
  <c r="G55" i="1"/>
  <c r="G54" i="1"/>
  <c r="G53" i="1"/>
  <c r="G51" i="1"/>
  <c r="G50" i="1"/>
  <c r="G49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6" i="1"/>
  <c r="G25" i="1"/>
  <c r="G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SCHUMACHER Laurent</author>
  </authors>
  <commentList>
    <comment ref="B28" authorId="0" shapeId="0" xr:uid="{D52C1294-1AB9-4412-99E7-3F4427D6CA77}">
      <text>
        <r>
          <rPr>
            <b/>
            <sz val="9"/>
            <color indexed="81"/>
            <rFont val="Tahoma"/>
            <family val="2"/>
          </rPr>
          <t>Mandatory convertible notes</t>
        </r>
        <r>
          <rPr>
            <sz val="9"/>
            <color indexed="81"/>
            <rFont val="Tahoma"/>
            <family val="2"/>
          </rPr>
          <t xml:space="preserve">
On December 23, 2021, ArcelorMittal signed separate, privately negotiated exchange agreements with a limited number of holders of the MCNs redeeming $395 million in aggregate principal amount of MCNs at the minimum conversion ratio for an aggregate cash consideration of $1,196 million including a premium of $28 million. Following completion of the repurchases, $608 million aggregate principal amount of the MCNs remained outstanding as of December 31, 2021. See note 11.2 to the consolidated financial statements of the annual report 2021</t>
        </r>
      </text>
    </comment>
  </commentList>
</comments>
</file>

<file path=xl/sharedStrings.xml><?xml version="1.0" encoding="utf-8"?>
<sst xmlns="http://schemas.openxmlformats.org/spreadsheetml/2006/main" count="224" uniqueCount="194">
  <si>
    <t>Date</t>
  </si>
  <si>
    <t># shares</t>
  </si>
  <si>
    <t>Total €</t>
  </si>
  <si>
    <t>SBB $1b (Q4'21 full)</t>
  </si>
  <si>
    <t>17/19 Nov</t>
  </si>
  <si>
    <t>22/26 Nov</t>
  </si>
  <si>
    <t>29 Nov/3 Dec</t>
  </si>
  <si>
    <t>3/10 Dec</t>
  </si>
  <si>
    <t>13/17 Dec</t>
  </si>
  <si>
    <t>20/24 Dec</t>
  </si>
  <si>
    <t>27/28 Dec</t>
  </si>
  <si>
    <t>SBB $2.2b (split Q3/Q4 2021)</t>
  </si>
  <si>
    <t>05 / 06 August</t>
  </si>
  <si>
    <t>09 / 13 August</t>
  </si>
  <si>
    <t>16 / 20 August</t>
  </si>
  <si>
    <t>23 / 27 August</t>
  </si>
  <si>
    <t>30 August / 03 Sept</t>
  </si>
  <si>
    <t>06 / 10 Sept.</t>
  </si>
  <si>
    <t>13 / 17 Sept.</t>
  </si>
  <si>
    <t>20 / 24 Sept.</t>
  </si>
  <si>
    <t>27 /01 Oct.</t>
  </si>
  <si>
    <t>04 / 08 Oct.</t>
  </si>
  <si>
    <t>11 / 15 Oct.</t>
  </si>
  <si>
    <t>18 / 22 Oct.</t>
  </si>
  <si>
    <t>25/29 Oct.</t>
  </si>
  <si>
    <t>02/05 Nov.</t>
  </si>
  <si>
    <t>08/12 Nov.</t>
  </si>
  <si>
    <t>15/16 Nov.</t>
  </si>
  <si>
    <t>SBB $750m (split Q2/Q3 2021)</t>
  </si>
  <si>
    <t>21/25 June</t>
  </si>
  <si>
    <t>28/02 July</t>
  </si>
  <si>
    <t>05 July</t>
  </si>
  <si>
    <t>SBB $570m (Q2'21 full)</t>
  </si>
  <si>
    <t>12 / 16 April</t>
  </si>
  <si>
    <t>19 / 23 April</t>
  </si>
  <si>
    <t>26 / 30 April</t>
  </si>
  <si>
    <t>03 / 07 May</t>
  </si>
  <si>
    <t>10 / 17 May</t>
  </si>
  <si>
    <t>17/21 May</t>
  </si>
  <si>
    <t>24 / 28 May</t>
  </si>
  <si>
    <t>31 /04 June</t>
  </si>
  <si>
    <t>07 / 11 June</t>
  </si>
  <si>
    <t>14 / 18 June</t>
  </si>
  <si>
    <t>SBB $650m (Q1'21 full)</t>
  </si>
  <si>
    <t>15 / 19 Feb.</t>
  </si>
  <si>
    <t>22 /26 Feb.</t>
  </si>
  <si>
    <t>01 / 03 March</t>
  </si>
  <si>
    <t>SBB $1b (split Q1/Q2'22)</t>
  </si>
  <si>
    <t>SBB $500m (Q3/Q4 2020)</t>
  </si>
  <si>
    <t>28 Sep / 02 Oct</t>
  </si>
  <si>
    <t>05 / 09 Oct</t>
  </si>
  <si>
    <t>12 / 16 Oct</t>
  </si>
  <si>
    <t>19 / 23 Oct</t>
  </si>
  <si>
    <t>26 / 30 Oct</t>
  </si>
  <si>
    <t>Market</t>
  </si>
  <si>
    <t>Significant shareholder</t>
  </si>
  <si>
    <t>25/29 Apr</t>
  </si>
  <si>
    <t>18/22 Apr</t>
  </si>
  <si>
    <t>11/15 Apr</t>
  </si>
  <si>
    <t>04/08 Apr</t>
  </si>
  <si>
    <t>28/31 Mar</t>
  </si>
  <si>
    <t>21/25 Mar</t>
  </si>
  <si>
    <t>14/18 Mar</t>
  </si>
  <si>
    <t>07/11 Mar</t>
  </si>
  <si>
    <t>28 Feb / 04 Mar</t>
  </si>
  <si>
    <t>21/25 Feb</t>
  </si>
  <si>
    <t>14/18 Feb</t>
  </si>
  <si>
    <t>Shares 
issued</t>
  </si>
  <si>
    <t>Shares 
outstanding</t>
  </si>
  <si>
    <t>December 2019</t>
  </si>
  <si>
    <t>Capital increase May 2020</t>
  </si>
  <si>
    <t>SBB $500m (split Q3/Q4 2020)</t>
  </si>
  <si>
    <t>September 2020</t>
  </si>
  <si>
    <t>MCN partial reimbursments</t>
  </si>
  <si>
    <t>December 2020</t>
  </si>
  <si>
    <t>June 2021</t>
  </si>
  <si>
    <t>September 2021</t>
  </si>
  <si>
    <t>SBB $1b (Q4 2021 full)</t>
  </si>
  <si>
    <t>December 2021</t>
  </si>
  <si>
    <t>June 2020</t>
  </si>
  <si>
    <t>March 2020</t>
  </si>
  <si>
    <t>March 2021</t>
  </si>
  <si>
    <t>SBB $500m (Q3 2020 part)</t>
  </si>
  <si>
    <t>SBB $500m (Q4 2020 part)</t>
  </si>
  <si>
    <t>SBB $750m (Q2 2021 part)</t>
  </si>
  <si>
    <t>SBB $570m (Q2 2021 part)</t>
  </si>
  <si>
    <t>SBB $750m (Q3 2021 part)</t>
  </si>
  <si>
    <t>SBB $2.2b (Q3 2021 part)</t>
  </si>
  <si>
    <t>SBB $2.2b (Q4 2021 part)</t>
  </si>
  <si>
    <t>March 2022</t>
  </si>
  <si>
    <t>SBB cash per quarter</t>
  </si>
  <si>
    <t>Periods</t>
  </si>
  <si>
    <t>M$/quarter</t>
  </si>
  <si>
    <t>Total M$/SBB</t>
  </si>
  <si>
    <t>Source</t>
  </si>
  <si>
    <t>Q3'2020 CFS</t>
  </si>
  <si>
    <t>ER Q3'20</t>
  </si>
  <si>
    <t>Q4'2020 CFS</t>
  </si>
  <si>
    <t>ER Q4'20</t>
  </si>
  <si>
    <t>Q1'2021 CFS</t>
  </si>
  <si>
    <t>ER Q1'21</t>
  </si>
  <si>
    <t>Q2'2021 CFS</t>
  </si>
  <si>
    <t>ER Q2'21</t>
  </si>
  <si>
    <t>Total Q2'2021</t>
  </si>
  <si>
    <t>Q3'2021 CFS</t>
  </si>
  <si>
    <t>ER Q3'21</t>
  </si>
  <si>
    <t>Total Q3'2021</t>
  </si>
  <si>
    <t>Q4'2021 CFS</t>
  </si>
  <si>
    <t>Total Q4'2021</t>
  </si>
  <si>
    <t>SBB $1b (Q2'22)</t>
  </si>
  <si>
    <t>23/27 May</t>
  </si>
  <si>
    <t>16/20 May</t>
  </si>
  <si>
    <t>09/13 May</t>
  </si>
  <si>
    <t>Number of shares (end of period)</t>
  </si>
  <si>
    <t>Treasury
shares (TS)</t>
  </si>
  <si>
    <t>Q1'2022 CFS</t>
  </si>
  <si>
    <t>Total SBB 2020/2022</t>
  </si>
  <si>
    <t>ER Q4'21</t>
  </si>
  <si>
    <t>ER Q1'22</t>
  </si>
  <si>
    <t>Cancellation 60m shares (May 18, 2022)</t>
  </si>
  <si>
    <t>1st SBB 2022 $1b (Q1 2022 part)</t>
  </si>
  <si>
    <t>1st SBB 2022 $1b (Q2 2022 part)</t>
  </si>
  <si>
    <t>Cancellation 70m shares (August 4, 2021)</t>
  </si>
  <si>
    <t>Cancellation 50m shares (Sept. 22, 2021)</t>
  </si>
  <si>
    <t>Cancellation 45m shares (January 14, 2022)</t>
  </si>
  <si>
    <t>ARCELORMITTAL - Share Buy Back (SBB) Monthly update (amounts are in Euros)</t>
  </si>
  <si>
    <t>Share buyback program | ArcelorMittal</t>
  </si>
  <si>
    <t>Date of transaction and not date of payment. There could be some timing on payables at the end of each month</t>
  </si>
  <si>
    <t>Link to ArcelorMittal SBB webpage:</t>
  </si>
  <si>
    <t>April 1</t>
  </si>
  <si>
    <t>Q2'2022 CFS</t>
  </si>
  <si>
    <t>1st SBB $1b (Q1 2022 split Q1/Q2 2022)</t>
  </si>
  <si>
    <t>1st SBB $1b (Q2 2022 split Q1/Q2 2022)</t>
  </si>
  <si>
    <t>ER Q2'22</t>
  </si>
  <si>
    <t>Total Q2'2022</t>
  </si>
  <si>
    <t>Dividends paid to ArcelorMittal shareholders in 2021</t>
  </si>
  <si>
    <t>Mandatory convertible notes (MCN), partial redeemption of Dec. 23, 2021</t>
  </si>
  <si>
    <t>Q1 2020</t>
  </si>
  <si>
    <t>Q2 2020</t>
  </si>
  <si>
    <t>Q3 2020</t>
  </si>
  <si>
    <t>Q4 2020</t>
  </si>
  <si>
    <t>Q1 2022</t>
  </si>
  <si>
    <t>Q4 2021</t>
  </si>
  <si>
    <t>Q3 2021</t>
  </si>
  <si>
    <t>Q2 2021</t>
  </si>
  <si>
    <t>Q1 2021</t>
  </si>
  <si>
    <t>Full year 2020</t>
  </si>
  <si>
    <t>Full year 2021</t>
  </si>
  <si>
    <t>Share outstanding (issued less TS) - Op. balance</t>
  </si>
  <si>
    <t>Half year 2020</t>
  </si>
  <si>
    <t>Half year 2021</t>
  </si>
  <si>
    <t>Price/share € (weekly average)</t>
  </si>
  <si>
    <t>Equity offering in May 2020 (weighted average)</t>
  </si>
  <si>
    <t>Not audited</t>
  </si>
  <si>
    <t>m$</t>
  </si>
  <si>
    <t>million shares</t>
  </si>
  <si>
    <t>$/share</t>
  </si>
  <si>
    <t>Basic EPS (a)/(b)</t>
  </si>
  <si>
    <t xml:space="preserve">Diluted EPS (a)/(c) </t>
  </si>
  <si>
    <t>Net result of the period (a)</t>
  </si>
  <si>
    <t>Share buyback (weighted average per period)</t>
  </si>
  <si>
    <t>Others</t>
  </si>
  <si>
    <t>2nd SBB 2022 $1b (Q2 2022 full)</t>
  </si>
  <si>
    <t>Weighted average share outstanding + MCN for the EPS basic (b)</t>
  </si>
  <si>
    <t xml:space="preserve">Weighted average share outstanding + MCN for the diluted EPS (c) </t>
  </si>
  <si>
    <t>Dilutive effect of the share based payment (in vesting)</t>
  </si>
  <si>
    <t>Mandatorily Convertible Notes (MCN)</t>
  </si>
  <si>
    <t>Others relate to share based payments. Please refer to 20F (note 8.3) for details</t>
  </si>
  <si>
    <t>EPS: refers to basic or diluted earnings/loss per share.</t>
  </si>
  <si>
    <t>31 May/3 June</t>
  </si>
  <si>
    <t>6/8 June</t>
  </si>
  <si>
    <t>June 2022 end figures are to be audited as part of the half-year 2022 closing process.</t>
  </si>
  <si>
    <t>Notes:</t>
  </si>
  <si>
    <t>2nd SBB $1b (Q2 2022 full)</t>
  </si>
  <si>
    <t>9M 
2020</t>
  </si>
  <si>
    <t>9M 
2021</t>
  </si>
  <si>
    <t>Total/average</t>
  </si>
  <si>
    <t>Average €</t>
  </si>
  <si>
    <t>Q2 2022 draft*</t>
  </si>
  <si>
    <t>Half year 2022 draft*</t>
  </si>
  <si>
    <t>Shareholding structure | ArcelorMittal</t>
  </si>
  <si>
    <r>
      <t>June 2022 (Not audited</t>
    </r>
    <r>
      <rPr>
        <sz val="11"/>
        <color theme="1"/>
        <rFont val="Arial"/>
        <family val="2"/>
      </rPr>
      <t>)</t>
    </r>
  </si>
  <si>
    <t>Dividends paid to ArcelorMittal shareholders in Jun 2022 (0.38c per share)</t>
  </si>
  <si>
    <t xml:space="preserve"> Number to be confirmed at 2Q'22 results</t>
  </si>
  <si>
    <t xml:space="preserve">Total returns declared since Sep’20 of $9.5bn </t>
  </si>
  <si>
    <t>-$9.5 billion</t>
  </si>
  <si>
    <t>(as disclosed at the 1Q'22 earnings release in Feb'22)</t>
  </si>
  <si>
    <t>Enter figure</t>
  </si>
  <si>
    <t>Formula derived</t>
  </si>
  <si>
    <t>Weighted average calculated from daily transactions</t>
  </si>
  <si>
    <t>* MCN equivalent shares outstanding not adjusted of new conversion price due to AM shareholders</t>
  </si>
  <si>
    <t>Not audited / estimated</t>
  </si>
  <si>
    <t>2Q'22/1H'22 not audited; these figures have not been adjusted for the new conversion price</t>
  </si>
  <si>
    <t>ArcelorMittal EPS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</si>
</sst>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  <numFmt numFmtId="167" formatCode="_-* #,##0.0000_-;\-* #,##0.0000_-;_-* &quot;-&quot;??_-;_-@_-"/>
    <numFmt numFmtId="168" formatCode="_-* #,##0.000_-;\-* #,##0.000_-;_-* &quot;-&quot;??_-;_-@_-"/>
    <numFmt numFmtId="169" formatCode="_(* #,##0_);_(* \(#,##0\);_(* &quot;-&quot;??_);_(@_)"/>
    <numFmt numFmtId="170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2A2A2A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u/>
      <sz val="10"/>
      <color theme="1"/>
      <name val="Arial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152">
    <xf numFmtId="0" fontId="0" fillId="0" borderId="0" xfId="0"/>
    <xf numFmtId="3" fontId="2" fillId="0" borderId="0" xfId="0" applyNumberFormat="1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/>
    <xf numFmtId="169" fontId="6" fillId="2" borderId="0" xfId="3" applyNumberFormat="1" applyFont="1" applyFill="1" applyBorder="1"/>
    <xf numFmtId="0" fontId="6" fillId="0" borderId="0" xfId="0" applyFont="1" applyBorder="1" applyAlignment="1">
      <alignment horizontal="right"/>
    </xf>
    <xf numFmtId="169" fontId="6" fillId="0" borderId="0" xfId="3" applyNumberFormat="1" applyFont="1" applyFill="1" applyBorder="1"/>
    <xf numFmtId="169" fontId="6" fillId="2" borderId="8" xfId="3" applyNumberFormat="1" applyFont="1" applyFill="1" applyBorder="1"/>
    <xf numFmtId="169" fontId="6" fillId="2" borderId="6" xfId="3" applyNumberFormat="1" applyFont="1" applyFill="1" applyBorder="1"/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169" fontId="6" fillId="4" borderId="0" xfId="3" applyNumberFormat="1" applyFont="1" applyFill="1" applyBorder="1" applyAlignment="1">
      <alignment horizontal="right"/>
    </xf>
    <xf numFmtId="169" fontId="6" fillId="4" borderId="6" xfId="3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Border="1"/>
    <xf numFmtId="0" fontId="6" fillId="0" borderId="0" xfId="0" applyFont="1" applyBorder="1" applyAlignment="1">
      <alignment vertical="center"/>
    </xf>
    <xf numFmtId="169" fontId="6" fillId="2" borderId="8" xfId="3" applyNumberFormat="1" applyFont="1" applyFill="1" applyBorder="1" applyAlignment="1">
      <alignment vertical="center"/>
    </xf>
    <xf numFmtId="169" fontId="6" fillId="2" borderId="0" xfId="3" applyNumberFormat="1" applyFont="1" applyFill="1" applyBorder="1" applyAlignment="1">
      <alignment vertical="center"/>
    </xf>
    <xf numFmtId="169" fontId="6" fillId="0" borderId="0" xfId="3" applyNumberFormat="1" applyFont="1" applyFill="1" applyBorder="1" applyAlignment="1">
      <alignment vertical="center"/>
    </xf>
    <xf numFmtId="169" fontId="6" fillId="0" borderId="6" xfId="3" applyNumberFormat="1" applyFont="1" applyFill="1" applyBorder="1" applyAlignment="1">
      <alignment vertical="center"/>
    </xf>
    <xf numFmtId="169" fontId="6" fillId="0" borderId="8" xfId="3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9" fontId="7" fillId="2" borderId="14" xfId="3" applyNumberFormat="1" applyFont="1" applyFill="1" applyBorder="1" applyAlignment="1">
      <alignment vertical="center"/>
    </xf>
    <xf numFmtId="169" fontId="7" fillId="2" borderId="13" xfId="3" applyNumberFormat="1" applyFont="1" applyFill="1" applyBorder="1" applyAlignment="1">
      <alignment vertical="center"/>
    </xf>
    <xf numFmtId="169" fontId="7" fillId="0" borderId="13" xfId="3" applyNumberFormat="1" applyFont="1" applyFill="1" applyBorder="1" applyAlignment="1">
      <alignment vertical="center"/>
    </xf>
    <xf numFmtId="169" fontId="7" fillId="0" borderId="15" xfId="3" applyNumberFormat="1" applyFont="1" applyFill="1" applyBorder="1" applyAlignment="1">
      <alignment vertical="center"/>
    </xf>
    <xf numFmtId="169" fontId="7" fillId="0" borderId="14" xfId="3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0" fillId="0" borderId="1" xfId="0" applyFont="1" applyBorder="1"/>
    <xf numFmtId="0" fontId="11" fillId="0" borderId="1" xfId="0" applyFont="1" applyBorder="1" applyAlignment="1">
      <alignment horizontal="right" wrapText="1"/>
    </xf>
    <xf numFmtId="0" fontId="11" fillId="0" borderId="0" xfId="0" applyFont="1"/>
    <xf numFmtId="17" fontId="12" fillId="3" borderId="0" xfId="0" quotePrefix="1" applyNumberFormat="1" applyFont="1" applyFill="1"/>
    <xf numFmtId="169" fontId="12" fillId="3" borderId="0" xfId="3" applyNumberFormat="1" applyFont="1" applyFill="1"/>
    <xf numFmtId="169" fontId="11" fillId="0" borderId="0" xfId="3" applyNumberFormat="1" applyFont="1"/>
    <xf numFmtId="169" fontId="11" fillId="2" borderId="1" xfId="3" applyNumberFormat="1" applyFont="1" applyFill="1" applyBorder="1"/>
    <xf numFmtId="169" fontId="11" fillId="2" borderId="0" xfId="3" applyNumberFormat="1" applyFont="1" applyFill="1"/>
    <xf numFmtId="169" fontId="11" fillId="0" borderId="1" xfId="3" applyNumberFormat="1" applyFont="1" applyBorder="1"/>
    <xf numFmtId="164" fontId="11" fillId="2" borderId="0" xfId="3" applyNumberFormat="1" applyFont="1" applyFill="1"/>
    <xf numFmtId="164" fontId="11" fillId="2" borderId="0" xfId="0" applyNumberFormat="1" applyFont="1" applyFill="1"/>
    <xf numFmtId="164" fontId="11" fillId="2" borderId="1" xfId="3" applyNumberFormat="1" applyFont="1" applyFill="1" applyBorder="1"/>
    <xf numFmtId="0" fontId="11" fillId="2" borderId="0" xfId="0" applyFont="1" applyFill="1"/>
    <xf numFmtId="17" fontId="11" fillId="2" borderId="0" xfId="0" quotePrefix="1" applyNumberFormat="1" applyFont="1" applyFill="1"/>
    <xf numFmtId="164" fontId="11" fillId="0" borderId="0" xfId="0" applyNumberFormat="1" applyFont="1"/>
    <xf numFmtId="17" fontId="11" fillId="0" borderId="0" xfId="0" quotePrefix="1" applyNumberFormat="1" applyFont="1"/>
    <xf numFmtId="0" fontId="13" fillId="0" borderId="0" xfId="0" applyFont="1"/>
    <xf numFmtId="169" fontId="11" fillId="0" borderId="1" xfId="3" applyNumberFormat="1" applyFont="1" applyBorder="1" applyAlignment="1">
      <alignment horizontal="right" indent="1"/>
    </xf>
    <xf numFmtId="0" fontId="14" fillId="0" borderId="0" xfId="2" applyFont="1"/>
    <xf numFmtId="169" fontId="11" fillId="0" borderId="0" xfId="0" applyNumberFormat="1" applyFont="1"/>
    <xf numFmtId="164" fontId="13" fillId="0" borderId="0" xfId="0" applyNumberFormat="1" applyFont="1"/>
    <xf numFmtId="0" fontId="15" fillId="0" borderId="0" xfId="0" applyFont="1"/>
    <xf numFmtId="0" fontId="16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166" fontId="12" fillId="2" borderId="0" xfId="0" applyNumberFormat="1" applyFont="1" applyFill="1" applyAlignment="1">
      <alignment horizontal="center"/>
    </xf>
    <xf numFmtId="166" fontId="12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right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4" fontId="11" fillId="2" borderId="0" xfId="0" applyNumberFormat="1" applyFont="1" applyFill="1" applyAlignment="1">
      <alignment horizontal="center"/>
    </xf>
    <xf numFmtId="166" fontId="11" fillId="2" borderId="0" xfId="1" applyNumberFormat="1" applyFont="1" applyFill="1" applyAlignment="1">
      <alignment horizontal="center"/>
    </xf>
    <xf numFmtId="167" fontId="11" fillId="2" borderId="0" xfId="1" applyNumberFormat="1" applyFont="1" applyFill="1" applyAlignment="1">
      <alignment horizontal="center"/>
    </xf>
    <xf numFmtId="166" fontId="13" fillId="0" borderId="0" xfId="0" applyNumberFormat="1" applyFont="1" applyAlignment="1">
      <alignment horizontal="left"/>
    </xf>
    <xf numFmtId="43" fontId="12" fillId="0" borderId="0" xfId="0" applyNumberFormat="1" applyFont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" fontId="11" fillId="0" borderId="9" xfId="0" quotePrefix="1" applyNumberFormat="1" applyFont="1" applyBorder="1" applyAlignment="1">
      <alignment horizontal="center"/>
    </xf>
    <xf numFmtId="166" fontId="11" fillId="2" borderId="1" xfId="1" applyNumberFormat="1" applyFont="1" applyFill="1" applyBorder="1" applyAlignment="1">
      <alignment horizontal="center"/>
    </xf>
    <xf numFmtId="167" fontId="11" fillId="2" borderId="1" xfId="1" applyNumberFormat="1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166" fontId="11" fillId="0" borderId="0" xfId="1" applyNumberFormat="1" applyFont="1" applyAlignment="1">
      <alignment horizontal="center"/>
    </xf>
    <xf numFmtId="43" fontId="12" fillId="2" borderId="0" xfId="0" applyNumberFormat="1" applyFont="1" applyFill="1" applyAlignment="1">
      <alignment horizontal="center"/>
    </xf>
    <xf numFmtId="16" fontId="11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 vertical="top"/>
    </xf>
    <xf numFmtId="164" fontId="11" fillId="2" borderId="0" xfId="0" applyNumberFormat="1" applyFont="1" applyFill="1" applyAlignment="1">
      <alignment horizontal="center" vertical="top"/>
    </xf>
    <xf numFmtId="166" fontId="11" fillId="2" borderId="0" xfId="1" applyNumberFormat="1" applyFont="1" applyFill="1" applyAlignment="1">
      <alignment horizontal="center" vertical="top"/>
    </xf>
    <xf numFmtId="167" fontId="11" fillId="2" borderId="0" xfId="1" applyNumberFormat="1" applyFont="1" applyFill="1" applyAlignment="1">
      <alignment horizontal="center" vertical="top"/>
    </xf>
    <xf numFmtId="164" fontId="11" fillId="2" borderId="0" xfId="1" applyNumberFormat="1" applyFont="1" applyFill="1" applyAlignment="1">
      <alignment horizontal="center"/>
    </xf>
    <xf numFmtId="166" fontId="11" fillId="2" borderId="16" xfId="1" applyNumberFormat="1" applyFont="1" applyFill="1" applyBorder="1" applyAlignment="1">
      <alignment horizontal="center"/>
    </xf>
    <xf numFmtId="168" fontId="11" fillId="0" borderId="0" xfId="1" applyNumberFormat="1" applyFont="1" applyAlignment="1">
      <alignment horizontal="center"/>
    </xf>
    <xf numFmtId="16" fontId="15" fillId="0" borderId="0" xfId="0" applyNumberFormat="1" applyFont="1" applyAlignment="1">
      <alignment horizontal="left"/>
    </xf>
    <xf numFmtId="16" fontId="11" fillId="2" borderId="0" xfId="0" applyNumberFormat="1" applyFont="1" applyFill="1" applyAlignment="1">
      <alignment horizontal="center"/>
    </xf>
    <xf numFmtId="16" fontId="11" fillId="0" borderId="0" xfId="0" applyNumberFormat="1" applyFont="1" applyAlignment="1">
      <alignment horizontal="left"/>
    </xf>
    <xf numFmtId="0" fontId="11" fillId="2" borderId="0" xfId="0" applyFont="1" applyFill="1" applyAlignment="1">
      <alignment horizontal="left"/>
    </xf>
    <xf numFmtId="0" fontId="17" fillId="0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0" xfId="0" applyFont="1" applyFill="1"/>
    <xf numFmtId="169" fontId="6" fillId="0" borderId="0" xfId="3" applyNumberFormat="1" applyFont="1" applyFill="1"/>
    <xf numFmtId="169" fontId="6" fillId="0" borderId="1" xfId="3" applyNumberFormat="1" applyFont="1" applyFill="1" applyBorder="1"/>
    <xf numFmtId="0" fontId="7" fillId="0" borderId="0" xfId="0" applyFont="1" applyFill="1"/>
    <xf numFmtId="169" fontId="7" fillId="0" borderId="0" xfId="3" applyNumberFormat="1" applyFont="1" applyFill="1"/>
    <xf numFmtId="169" fontId="6" fillId="0" borderId="0" xfId="0" applyNumberFormat="1" applyFont="1" applyFill="1"/>
    <xf numFmtId="0" fontId="9" fillId="0" borderId="0" xfId="0" applyFont="1" applyFill="1"/>
    <xf numFmtId="0" fontId="18" fillId="0" borderId="0" xfId="0" applyFont="1" applyFill="1"/>
    <xf numFmtId="0" fontId="6" fillId="0" borderId="5" xfId="0" applyFont="1" applyFill="1" applyBorder="1"/>
    <xf numFmtId="0" fontId="7" fillId="0" borderId="0" xfId="0" applyFont="1" applyFill="1" applyAlignment="1">
      <alignment horizontal="right"/>
    </xf>
    <xf numFmtId="16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10" xfId="0" applyFont="1" applyBorder="1" applyAlignment="1">
      <alignment vertical="center"/>
    </xf>
    <xf numFmtId="165" fontId="6" fillId="0" borderId="11" xfId="1" applyNumberFormat="1" applyFont="1" applyBorder="1" applyAlignment="1">
      <alignment horizontal="right" vertical="center"/>
    </xf>
    <xf numFmtId="165" fontId="6" fillId="2" borderId="11" xfId="1" applyNumberFormat="1" applyFont="1" applyFill="1" applyBorder="1" applyAlignment="1">
      <alignment vertical="center"/>
    </xf>
    <xf numFmtId="165" fontId="6" fillId="0" borderId="11" xfId="1" applyNumberFormat="1" applyFont="1" applyFill="1" applyBorder="1" applyAlignment="1">
      <alignment vertical="center"/>
    </xf>
    <xf numFmtId="165" fontId="6" fillId="0" borderId="11" xfId="1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right" vertical="center"/>
    </xf>
    <xf numFmtId="0" fontId="8" fillId="0" borderId="0" xfId="0" quotePrefix="1" applyFont="1" applyBorder="1"/>
    <xf numFmtId="170" fontId="7" fillId="0" borderId="0" xfId="3" quotePrefix="1" applyNumberFormat="1" applyFont="1" applyFill="1" applyAlignment="1">
      <alignment horizontal="right"/>
    </xf>
    <xf numFmtId="0" fontId="9" fillId="0" borderId="0" xfId="0" applyFont="1" applyFill="1" applyAlignment="1">
      <alignment horizontal="righ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5" fontId="6" fillId="0" borderId="10" xfId="1" applyNumberFormat="1" applyFont="1" applyBorder="1" applyAlignment="1">
      <alignment horizontal="right" vertical="center"/>
    </xf>
    <xf numFmtId="165" fontId="6" fillId="0" borderId="9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169" fontId="9" fillId="2" borderId="0" xfId="3" applyNumberFormat="1" applyFont="1" applyFill="1" applyBorder="1"/>
    <xf numFmtId="169" fontId="9" fillId="2" borderId="6" xfId="3" applyNumberFormat="1" applyFont="1" applyFill="1" applyBorder="1"/>
    <xf numFmtId="169" fontId="17" fillId="2" borderId="13" xfId="3" applyNumberFormat="1" applyFont="1" applyFill="1" applyBorder="1" applyAlignment="1">
      <alignment vertical="center"/>
    </xf>
    <xf numFmtId="169" fontId="17" fillId="2" borderId="15" xfId="3" applyNumberFormat="1" applyFont="1" applyFill="1" applyBorder="1" applyAlignment="1">
      <alignment vertical="center"/>
    </xf>
    <xf numFmtId="169" fontId="9" fillId="4" borderId="0" xfId="3" applyNumberFormat="1" applyFont="1" applyFill="1" applyBorder="1" applyAlignment="1">
      <alignment vertical="center"/>
    </xf>
    <xf numFmtId="169" fontId="9" fillId="4" borderId="6" xfId="3" applyNumberFormat="1" applyFont="1" applyFill="1" applyBorder="1" applyAlignment="1">
      <alignment vertical="center"/>
    </xf>
    <xf numFmtId="165" fontId="9" fillId="4" borderId="11" xfId="1" applyNumberFormat="1" applyFont="1" applyFill="1" applyBorder="1" applyAlignment="1">
      <alignment horizontal="right" vertical="center"/>
    </xf>
    <xf numFmtId="165" fontId="9" fillId="4" borderId="12" xfId="1" applyNumberFormat="1" applyFont="1" applyFill="1" applyBorder="1" applyAlignment="1">
      <alignment horizontal="right" vertical="center"/>
    </xf>
    <xf numFmtId="165" fontId="9" fillId="4" borderId="1" xfId="1" applyNumberFormat="1" applyFont="1" applyFill="1" applyBorder="1" applyAlignment="1">
      <alignment horizontal="right" vertical="center"/>
    </xf>
    <xf numFmtId="165" fontId="9" fillId="4" borderId="7" xfId="1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9" fillId="0" borderId="9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5">
    <cellStyle name="Comma" xfId="1" builtinId="3"/>
    <cellStyle name="Comma 2" xfId="3" xr:uid="{1E6CD0F5-219D-4581-B576-50BD540B59EC}"/>
    <cellStyle name="Hyperlink" xfId="2" builtinId="8"/>
    <cellStyle name="Normal" xfId="0" builtinId="0"/>
    <cellStyle name="Normal 47 3" xfId="4" xr:uid="{AAC6E988-31EA-4AD2-BF9A-F662FB785D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.arcelormittal.com/investors/equity-investors/share-buyback-progra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orporate.arcelormittal.com/investors/corporate-governance/shareholding-structur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067E2-5B49-47A3-ACE0-C878AE2329AB}">
  <sheetPr>
    <pageSetUpPr fitToPage="1"/>
  </sheetPr>
  <dimension ref="A1:I96"/>
  <sheetViews>
    <sheetView showGridLines="0" zoomScale="85" zoomScaleNormal="85" workbookViewId="0">
      <pane xSplit="1" ySplit="3" topLeftCell="B67" activePane="bottomRight" state="frozen"/>
      <selection pane="topRight"/>
      <selection pane="bottomLeft"/>
      <selection pane="bottomRight" activeCell="E11" sqref="E11"/>
    </sheetView>
  </sheetViews>
  <sheetFormatPr defaultColWidth="11.42578125" defaultRowHeight="14.25" outlineLevelCol="1" x14ac:dyDescent="0.2"/>
  <cols>
    <col min="1" max="1" width="13.42578125" style="36" customWidth="1"/>
    <col min="2" max="2" width="20.42578125" style="58" customWidth="1"/>
    <col min="3" max="4" width="20.42578125" style="59" hidden="1" customWidth="1" outlineLevel="1"/>
    <col min="5" max="5" width="15.85546875" style="59" customWidth="1" collapsed="1"/>
    <col min="6" max="6" width="19.5703125" style="59" customWidth="1"/>
    <col min="7" max="7" width="15.85546875" style="59" customWidth="1"/>
    <col min="8" max="8" width="11.5703125" style="58" bestFit="1" customWidth="1"/>
    <col min="9" max="9" width="26.85546875" style="58" customWidth="1"/>
    <col min="10" max="16384" width="11.42578125" style="36"/>
  </cols>
  <sheetData>
    <row r="1" spans="1:9" ht="15" x14ac:dyDescent="0.25">
      <c r="A1" s="57" t="s">
        <v>125</v>
      </c>
    </row>
    <row r="2" spans="1:9" ht="15" x14ac:dyDescent="0.25">
      <c r="G2" s="60"/>
      <c r="H2" s="61"/>
      <c r="I2" s="61"/>
    </row>
    <row r="3" spans="1:9" s="62" customFormat="1" ht="34.5" customHeight="1" x14ac:dyDescent="0.25">
      <c r="B3" s="63" t="s">
        <v>0</v>
      </c>
      <c r="C3" s="64" t="s">
        <v>54</v>
      </c>
      <c r="D3" s="64" t="s">
        <v>55</v>
      </c>
      <c r="E3" s="64" t="s">
        <v>1</v>
      </c>
      <c r="F3" s="64" t="s">
        <v>151</v>
      </c>
      <c r="G3" s="64" t="s">
        <v>2</v>
      </c>
      <c r="H3" s="64" t="s">
        <v>177</v>
      </c>
      <c r="I3" s="65"/>
    </row>
    <row r="4" spans="1:9" ht="15" x14ac:dyDescent="0.25">
      <c r="B4" s="66"/>
      <c r="C4" s="67"/>
      <c r="D4" s="67"/>
      <c r="E4" s="68"/>
      <c r="F4" s="68"/>
      <c r="G4" s="68"/>
      <c r="H4" s="69"/>
      <c r="I4" s="69"/>
    </row>
    <row r="5" spans="1:9" ht="14.45" customHeight="1" x14ac:dyDescent="0.25">
      <c r="A5" s="141" t="s">
        <v>109</v>
      </c>
      <c r="B5" s="58" t="s">
        <v>170</v>
      </c>
      <c r="C5" s="70">
        <v>2373805</v>
      </c>
      <c r="D5" s="71">
        <v>0</v>
      </c>
      <c r="E5" s="70">
        <f>+C5</f>
        <v>2373805</v>
      </c>
      <c r="F5" s="72">
        <v>30.3462</v>
      </c>
      <c r="G5" s="71">
        <f>E5*F5</f>
        <v>72035961.290999994</v>
      </c>
      <c r="H5" s="73"/>
      <c r="I5" s="69"/>
    </row>
    <row r="6" spans="1:9" ht="14.45" customHeight="1" x14ac:dyDescent="0.25">
      <c r="A6" s="142"/>
      <c r="B6" s="58" t="s">
        <v>169</v>
      </c>
      <c r="C6" s="70">
        <v>7364640</v>
      </c>
      <c r="D6" s="71">
        <v>0</v>
      </c>
      <c r="E6" s="70">
        <f>+C6</f>
        <v>7364640</v>
      </c>
      <c r="F6" s="72">
        <v>30.1921</v>
      </c>
      <c r="G6" s="71">
        <f>E6*F6</f>
        <v>222353947.34400001</v>
      </c>
      <c r="H6" s="73"/>
      <c r="I6" s="69"/>
    </row>
    <row r="7" spans="1:9" ht="15" x14ac:dyDescent="0.25">
      <c r="A7" s="142"/>
      <c r="B7" s="58" t="s">
        <v>110</v>
      </c>
      <c r="C7" s="70">
        <v>6717395</v>
      </c>
      <c r="D7" s="71">
        <v>0</v>
      </c>
      <c r="E7" s="70">
        <v>6717395</v>
      </c>
      <c r="F7" s="72">
        <v>28.924900000000001</v>
      </c>
      <c r="G7" s="71">
        <f>E7*F7</f>
        <v>194299978.63550001</v>
      </c>
      <c r="H7" s="61"/>
      <c r="I7" s="69"/>
    </row>
    <row r="8" spans="1:9" ht="15" x14ac:dyDescent="0.25">
      <c r="A8" s="142"/>
      <c r="B8" s="58" t="s">
        <v>111</v>
      </c>
      <c r="C8" s="70">
        <v>8400000</v>
      </c>
      <c r="D8" s="71">
        <v>0</v>
      </c>
      <c r="E8" s="70">
        <v>8400000</v>
      </c>
      <c r="F8" s="72">
        <v>27.4742</v>
      </c>
      <c r="G8" s="71">
        <f>E8*F8</f>
        <v>230783280</v>
      </c>
      <c r="H8" s="61"/>
      <c r="I8" s="69"/>
    </row>
    <row r="9" spans="1:9" ht="15" x14ac:dyDescent="0.25">
      <c r="A9" s="143"/>
      <c r="B9" s="58" t="s">
        <v>112</v>
      </c>
      <c r="C9" s="70">
        <v>8493757</v>
      </c>
      <c r="D9" s="71">
        <v>0</v>
      </c>
      <c r="E9" s="70">
        <v>8493757</v>
      </c>
      <c r="F9" s="72">
        <v>26.2669</v>
      </c>
      <c r="G9" s="71">
        <f>E9*F9</f>
        <v>223104665.74329999</v>
      </c>
      <c r="H9" s="74"/>
      <c r="I9" s="61"/>
    </row>
    <row r="10" spans="1:9" ht="15" x14ac:dyDescent="0.25">
      <c r="B10" s="69"/>
      <c r="C10" s="75"/>
      <c r="D10" s="75"/>
      <c r="E10" s="76"/>
      <c r="F10" s="76"/>
      <c r="G10" s="76"/>
      <c r="H10" s="61"/>
      <c r="I10" s="69"/>
    </row>
    <row r="11" spans="1:9" ht="15" customHeight="1" x14ac:dyDescent="0.25">
      <c r="A11" s="141" t="s">
        <v>47</v>
      </c>
      <c r="B11" s="58" t="s">
        <v>56</v>
      </c>
      <c r="C11" s="71">
        <v>366664</v>
      </c>
      <c r="D11" s="71">
        <v>0</v>
      </c>
      <c r="E11" s="71">
        <v>366664</v>
      </c>
      <c r="F11" s="72">
        <v>27.45</v>
      </c>
      <c r="G11" s="71">
        <f>E11*F11</f>
        <v>10064926.799999999</v>
      </c>
      <c r="H11" s="61"/>
      <c r="I11" s="69"/>
    </row>
    <row r="12" spans="1:9" ht="15" x14ac:dyDescent="0.25">
      <c r="A12" s="142"/>
      <c r="B12" s="58" t="s">
        <v>57</v>
      </c>
      <c r="C12" s="71">
        <v>3634500</v>
      </c>
      <c r="D12" s="71">
        <v>0</v>
      </c>
      <c r="E12" s="71">
        <v>3634500</v>
      </c>
      <c r="F12" s="72">
        <v>30.46</v>
      </c>
      <c r="G12" s="71">
        <f>E12*F12</f>
        <v>110706870</v>
      </c>
      <c r="H12" s="61"/>
      <c r="I12" s="69"/>
    </row>
    <row r="13" spans="1:9" ht="15" x14ac:dyDescent="0.25">
      <c r="A13" s="142"/>
      <c r="B13" s="58" t="s">
        <v>58</v>
      </c>
      <c r="C13" s="71">
        <v>3755000</v>
      </c>
      <c r="D13" s="71">
        <v>0</v>
      </c>
      <c r="E13" s="71">
        <v>3755000</v>
      </c>
      <c r="F13" s="72">
        <v>29.4</v>
      </c>
      <c r="G13" s="71">
        <f>E13*F13</f>
        <v>110397000</v>
      </c>
      <c r="H13" s="61"/>
      <c r="I13" s="69"/>
    </row>
    <row r="14" spans="1:9" ht="15" x14ac:dyDescent="0.25">
      <c r="A14" s="142"/>
      <c r="B14" s="58" t="s">
        <v>59</v>
      </c>
      <c r="C14" s="71">
        <v>4809000</v>
      </c>
      <c r="D14" s="71">
        <v>0</v>
      </c>
      <c r="E14" s="71">
        <v>4809000</v>
      </c>
      <c r="F14" s="72">
        <v>28.51</v>
      </c>
      <c r="G14" s="71">
        <f t="shared" ref="G14:G22" si="0">E14*F14</f>
        <v>137104590</v>
      </c>
      <c r="H14" s="61"/>
      <c r="I14" s="61"/>
    </row>
    <row r="15" spans="1:9" ht="15" x14ac:dyDescent="0.25">
      <c r="A15" s="142"/>
      <c r="B15" s="77" t="s">
        <v>129</v>
      </c>
      <c r="C15" s="78">
        <v>921000</v>
      </c>
      <c r="D15" s="78">
        <v>0</v>
      </c>
      <c r="E15" s="78">
        <v>921000</v>
      </c>
      <c r="F15" s="79">
        <v>29.4</v>
      </c>
      <c r="G15" s="78">
        <f t="shared" si="0"/>
        <v>27077400</v>
      </c>
      <c r="H15" s="61"/>
      <c r="I15" s="61"/>
    </row>
    <row r="16" spans="1:9" ht="15" x14ac:dyDescent="0.25">
      <c r="A16" s="142"/>
      <c r="B16" s="58" t="s">
        <v>60</v>
      </c>
      <c r="C16" s="71">
        <v>4101298</v>
      </c>
      <c r="D16" s="71">
        <v>0</v>
      </c>
      <c r="E16" s="71">
        <v>4101298</v>
      </c>
      <c r="F16" s="72">
        <v>29.867799999999999</v>
      </c>
      <c r="G16" s="71">
        <f t="shared" si="0"/>
        <v>122496748.40439999</v>
      </c>
      <c r="H16" s="61"/>
      <c r="I16" s="61"/>
    </row>
    <row r="17" spans="1:9" ht="15" x14ac:dyDescent="0.25">
      <c r="A17" s="142"/>
      <c r="B17" s="58" t="s">
        <v>61</v>
      </c>
      <c r="C17" s="71">
        <v>1440438</v>
      </c>
      <c r="D17" s="71">
        <v>0</v>
      </c>
      <c r="E17" s="71">
        <v>1440438</v>
      </c>
      <c r="F17" s="72">
        <v>29.722000000000001</v>
      </c>
      <c r="G17" s="71">
        <f t="shared" si="0"/>
        <v>42812698.236000001</v>
      </c>
      <c r="H17" s="61"/>
      <c r="I17" s="61"/>
    </row>
    <row r="18" spans="1:9" s="80" customFormat="1" ht="15" x14ac:dyDescent="0.25">
      <c r="A18" s="142"/>
      <c r="B18" s="58" t="s">
        <v>62</v>
      </c>
      <c r="C18" s="71">
        <v>4743883</v>
      </c>
      <c r="D18" s="71">
        <v>0</v>
      </c>
      <c r="E18" s="71">
        <v>4743883</v>
      </c>
      <c r="F18" s="72">
        <v>28.095500000000001</v>
      </c>
      <c r="G18" s="71">
        <f t="shared" si="0"/>
        <v>133281764.8265</v>
      </c>
      <c r="H18" s="61"/>
      <c r="I18" s="61"/>
    </row>
    <row r="19" spans="1:9" s="80" customFormat="1" ht="15" x14ac:dyDescent="0.25">
      <c r="A19" s="142"/>
      <c r="B19" s="58" t="s">
        <v>63</v>
      </c>
      <c r="C19" s="71">
        <v>4720000</v>
      </c>
      <c r="D19" s="71">
        <v>0</v>
      </c>
      <c r="E19" s="71">
        <v>4720000</v>
      </c>
      <c r="F19" s="72">
        <v>26.759499999999999</v>
      </c>
      <c r="G19" s="71">
        <f t="shared" si="0"/>
        <v>126304840</v>
      </c>
      <c r="H19" s="61"/>
      <c r="I19" s="61"/>
    </row>
    <row r="20" spans="1:9" s="80" customFormat="1" ht="15" x14ac:dyDescent="0.25">
      <c r="A20" s="142"/>
      <c r="B20" s="58" t="s">
        <v>64</v>
      </c>
      <c r="C20" s="71">
        <v>1490000</v>
      </c>
      <c r="D20" s="71">
        <v>0</v>
      </c>
      <c r="E20" s="71">
        <v>1490000</v>
      </c>
      <c r="F20" s="72">
        <v>28.518799999999999</v>
      </c>
      <c r="G20" s="71">
        <f t="shared" si="0"/>
        <v>42493012</v>
      </c>
      <c r="H20" s="61"/>
      <c r="I20" s="61"/>
    </row>
    <row r="21" spans="1:9" s="80" customFormat="1" ht="15" x14ac:dyDescent="0.25">
      <c r="A21" s="142"/>
      <c r="B21" s="58" t="s">
        <v>65</v>
      </c>
      <c r="C21" s="71">
        <v>400000</v>
      </c>
      <c r="D21" s="71">
        <v>42813</v>
      </c>
      <c r="E21" s="71">
        <v>442813</v>
      </c>
      <c r="F21" s="72">
        <v>27.71</v>
      </c>
      <c r="G21" s="71">
        <f t="shared" si="0"/>
        <v>12270348.23</v>
      </c>
      <c r="H21" s="61"/>
      <c r="I21" s="61"/>
    </row>
    <row r="22" spans="1:9" s="80" customFormat="1" ht="15" x14ac:dyDescent="0.25">
      <c r="A22" s="143"/>
      <c r="B22" s="58" t="s">
        <v>66</v>
      </c>
      <c r="C22" s="71">
        <v>845000</v>
      </c>
      <c r="D22" s="71">
        <v>482364</v>
      </c>
      <c r="E22" s="71">
        <v>1327364</v>
      </c>
      <c r="F22" s="72">
        <v>27.26</v>
      </c>
      <c r="G22" s="71">
        <f t="shared" si="0"/>
        <v>36183942.640000001</v>
      </c>
      <c r="H22" s="61"/>
      <c r="I22" s="61"/>
    </row>
    <row r="23" spans="1:9" s="80" customFormat="1" ht="15" x14ac:dyDescent="0.25">
      <c r="A23" s="81"/>
      <c r="B23" s="66"/>
      <c r="C23" s="67"/>
      <c r="D23" s="67"/>
      <c r="E23" s="68"/>
      <c r="F23" s="68"/>
      <c r="G23" s="68"/>
      <c r="H23" s="61"/>
      <c r="I23" s="61"/>
    </row>
    <row r="24" spans="1:9" ht="15" x14ac:dyDescent="0.25">
      <c r="A24" s="141" t="s">
        <v>3</v>
      </c>
      <c r="B24" s="58" t="s">
        <v>4</v>
      </c>
      <c r="C24" s="71">
        <v>2818608</v>
      </c>
      <c r="D24" s="71">
        <v>1608989</v>
      </c>
      <c r="E24" s="71">
        <v>4427597</v>
      </c>
      <c r="F24" s="72">
        <v>27.07</v>
      </c>
      <c r="G24" s="71">
        <f t="shared" ref="G24:G30" si="1">E24*F24</f>
        <v>119855050.79000001</v>
      </c>
      <c r="H24" s="61"/>
      <c r="I24" s="61"/>
    </row>
    <row r="25" spans="1:9" ht="15" x14ac:dyDescent="0.25">
      <c r="A25" s="142"/>
      <c r="B25" s="58" t="s">
        <v>5</v>
      </c>
      <c r="C25" s="71">
        <v>5255000</v>
      </c>
      <c r="D25" s="71">
        <v>2999792</v>
      </c>
      <c r="E25" s="71">
        <v>8254792</v>
      </c>
      <c r="F25" s="72">
        <v>26.21</v>
      </c>
      <c r="G25" s="71">
        <f t="shared" si="1"/>
        <v>216358098.31999999</v>
      </c>
      <c r="H25" s="61"/>
      <c r="I25" s="82"/>
    </row>
    <row r="26" spans="1:9" ht="15" x14ac:dyDescent="0.25">
      <c r="A26" s="142"/>
      <c r="B26" s="58" t="s">
        <v>6</v>
      </c>
      <c r="C26" s="71">
        <v>5579000</v>
      </c>
      <c r="D26" s="71">
        <v>3184746</v>
      </c>
      <c r="E26" s="71">
        <v>8763746</v>
      </c>
      <c r="F26" s="72">
        <v>24.54</v>
      </c>
      <c r="G26" s="71">
        <f t="shared" si="1"/>
        <v>215062326.84</v>
      </c>
      <c r="H26" s="61"/>
      <c r="I26" s="82"/>
    </row>
    <row r="27" spans="1:9" ht="15" x14ac:dyDescent="0.25">
      <c r="A27" s="142"/>
      <c r="B27" s="58" t="s">
        <v>7</v>
      </c>
      <c r="C27" s="71">
        <v>5313000</v>
      </c>
      <c r="D27" s="71">
        <v>3032899</v>
      </c>
      <c r="E27" s="71">
        <v>8345899</v>
      </c>
      <c r="F27" s="72">
        <v>25.84</v>
      </c>
      <c r="G27" s="71">
        <f t="shared" si="1"/>
        <v>215658030.16</v>
      </c>
      <c r="H27" s="61"/>
      <c r="I27" s="82"/>
    </row>
    <row r="28" spans="1:9" ht="15" x14ac:dyDescent="0.25">
      <c r="A28" s="142"/>
      <c r="B28" s="58" t="s">
        <v>8</v>
      </c>
      <c r="C28" s="71">
        <v>1047500</v>
      </c>
      <c r="D28" s="71">
        <v>597960</v>
      </c>
      <c r="E28" s="71">
        <v>1645460</v>
      </c>
      <c r="F28" s="72">
        <v>26.24</v>
      </c>
      <c r="G28" s="71">
        <f t="shared" si="1"/>
        <v>43176870.399999999</v>
      </c>
      <c r="H28" s="61"/>
      <c r="I28" s="82"/>
    </row>
    <row r="29" spans="1:9" ht="15" x14ac:dyDescent="0.25">
      <c r="A29" s="142"/>
      <c r="B29" s="58" t="s">
        <v>9</v>
      </c>
      <c r="C29" s="71">
        <v>500000</v>
      </c>
      <c r="D29" s="71">
        <v>285423</v>
      </c>
      <c r="E29" s="71">
        <v>785423</v>
      </c>
      <c r="F29" s="72">
        <v>28.62</v>
      </c>
      <c r="G29" s="71">
        <f t="shared" si="1"/>
        <v>22478806.260000002</v>
      </c>
      <c r="H29" s="61"/>
      <c r="I29" s="82"/>
    </row>
    <row r="30" spans="1:9" ht="15" x14ac:dyDescent="0.25">
      <c r="A30" s="143"/>
      <c r="B30" s="58" t="s">
        <v>10</v>
      </c>
      <c r="C30" s="71">
        <v>1182250</v>
      </c>
      <c r="D30" s="71">
        <v>674882</v>
      </c>
      <c r="E30" s="71">
        <v>1857132</v>
      </c>
      <c r="F30" s="72">
        <v>28.58</v>
      </c>
      <c r="G30" s="71">
        <f t="shared" si="1"/>
        <v>53076832.559999995</v>
      </c>
      <c r="H30" s="61"/>
      <c r="I30" s="82"/>
    </row>
    <row r="31" spans="1:9" ht="15" x14ac:dyDescent="0.25">
      <c r="C31" s="70"/>
      <c r="D31" s="70"/>
      <c r="E31" s="60"/>
      <c r="F31" s="83"/>
      <c r="G31" s="60"/>
      <c r="H31" s="61"/>
      <c r="I31" s="60"/>
    </row>
    <row r="32" spans="1:9" ht="15" x14ac:dyDescent="0.25">
      <c r="A32" s="141" t="s">
        <v>11</v>
      </c>
      <c r="B32" s="84" t="s">
        <v>12</v>
      </c>
      <c r="C32" s="71">
        <v>290613</v>
      </c>
      <c r="D32" s="71">
        <v>165895</v>
      </c>
      <c r="E32" s="71">
        <v>456508</v>
      </c>
      <c r="F32" s="72">
        <v>28.9664</v>
      </c>
      <c r="G32" s="71">
        <f t="shared" ref="G32:G51" si="2">E32*F32</f>
        <v>13223393.3312</v>
      </c>
      <c r="H32" s="61"/>
      <c r="I32" s="82"/>
    </row>
    <row r="33" spans="1:9" ht="15" x14ac:dyDescent="0.25">
      <c r="A33" s="142"/>
      <c r="B33" s="84" t="s">
        <v>13</v>
      </c>
      <c r="C33" s="71">
        <v>301586</v>
      </c>
      <c r="D33" s="71">
        <v>172159</v>
      </c>
      <c r="E33" s="71">
        <v>473745</v>
      </c>
      <c r="F33" s="72">
        <v>29.248100000000001</v>
      </c>
      <c r="G33" s="71">
        <f t="shared" si="2"/>
        <v>13856141.134500001</v>
      </c>
      <c r="H33" s="61"/>
      <c r="I33" s="82"/>
    </row>
    <row r="34" spans="1:9" ht="15" x14ac:dyDescent="0.25">
      <c r="A34" s="142"/>
      <c r="B34" s="84" t="s">
        <v>14</v>
      </c>
      <c r="C34" s="71">
        <v>5860658</v>
      </c>
      <c r="D34" s="71">
        <v>3345529</v>
      </c>
      <c r="E34" s="71">
        <v>9206187</v>
      </c>
      <c r="F34" s="72">
        <v>28.781500000000001</v>
      </c>
      <c r="G34" s="71">
        <f t="shared" si="2"/>
        <v>264967871.14050001</v>
      </c>
      <c r="H34" s="61"/>
      <c r="I34" s="82"/>
    </row>
    <row r="35" spans="1:9" ht="15" x14ac:dyDescent="0.25">
      <c r="A35" s="142"/>
      <c r="B35" s="84" t="s">
        <v>15</v>
      </c>
      <c r="C35" s="71">
        <v>8324947</v>
      </c>
      <c r="D35" s="71">
        <v>4752256</v>
      </c>
      <c r="E35" s="71">
        <v>13077203</v>
      </c>
      <c r="F35" s="72">
        <v>28.9239</v>
      </c>
      <c r="G35" s="71">
        <f t="shared" si="2"/>
        <v>378243711.85170001</v>
      </c>
      <c r="H35" s="61"/>
      <c r="I35" s="82"/>
    </row>
    <row r="36" spans="1:9" ht="15" x14ac:dyDescent="0.25">
      <c r="A36" s="142"/>
      <c r="B36" s="84" t="s">
        <v>16</v>
      </c>
      <c r="C36" s="71">
        <v>3310000</v>
      </c>
      <c r="D36" s="71">
        <v>1889498</v>
      </c>
      <c r="E36" s="71">
        <v>5199498</v>
      </c>
      <c r="F36" s="72">
        <v>28.616399999999999</v>
      </c>
      <c r="G36" s="71">
        <f t="shared" si="2"/>
        <v>148790914.56720001</v>
      </c>
      <c r="H36" s="61"/>
      <c r="I36" s="82"/>
    </row>
    <row r="37" spans="1:9" ht="15" x14ac:dyDescent="0.25">
      <c r="A37" s="142"/>
      <c r="B37" s="84" t="s">
        <v>17</v>
      </c>
      <c r="C37" s="71">
        <v>2834000</v>
      </c>
      <c r="D37" s="71">
        <v>1617776</v>
      </c>
      <c r="E37" s="71">
        <v>4451776</v>
      </c>
      <c r="F37" s="72">
        <v>28.431000000000001</v>
      </c>
      <c r="G37" s="71">
        <f t="shared" si="2"/>
        <v>126568443.456</v>
      </c>
      <c r="H37" s="61"/>
      <c r="I37" s="82"/>
    </row>
    <row r="38" spans="1:9" ht="15" x14ac:dyDescent="0.25">
      <c r="A38" s="142"/>
      <c r="B38" s="84" t="s">
        <v>18</v>
      </c>
      <c r="C38" s="71">
        <v>2860000</v>
      </c>
      <c r="D38" s="71">
        <v>1632617</v>
      </c>
      <c r="E38" s="71">
        <v>4492617</v>
      </c>
      <c r="F38" s="72">
        <v>28.07</v>
      </c>
      <c r="G38" s="71">
        <f t="shared" si="2"/>
        <v>126107759.19</v>
      </c>
      <c r="H38" s="61"/>
      <c r="I38" s="82"/>
    </row>
    <row r="39" spans="1:9" ht="15" x14ac:dyDescent="0.25">
      <c r="A39" s="142"/>
      <c r="B39" s="84" t="s">
        <v>19</v>
      </c>
      <c r="C39" s="71">
        <v>2000000</v>
      </c>
      <c r="D39" s="71">
        <v>1141690</v>
      </c>
      <c r="E39" s="71">
        <v>3141690</v>
      </c>
      <c r="F39" s="72">
        <v>25.61</v>
      </c>
      <c r="G39" s="71">
        <f t="shared" si="2"/>
        <v>80458680.899999991</v>
      </c>
      <c r="H39" s="61"/>
      <c r="I39" s="82"/>
    </row>
    <row r="40" spans="1:9" ht="14.25" customHeight="1" x14ac:dyDescent="0.25">
      <c r="A40" s="142"/>
      <c r="B40" s="84" t="s">
        <v>20</v>
      </c>
      <c r="C40" s="71">
        <v>2339000</v>
      </c>
      <c r="D40" s="71">
        <v>1335208</v>
      </c>
      <c r="E40" s="71">
        <v>3674208</v>
      </c>
      <c r="F40" s="72">
        <v>25.9</v>
      </c>
      <c r="G40" s="71">
        <f t="shared" si="2"/>
        <v>95161987.199999988</v>
      </c>
      <c r="H40" s="61"/>
      <c r="I40" s="82"/>
    </row>
    <row r="41" spans="1:9" ht="15" x14ac:dyDescent="0.25">
      <c r="A41" s="142"/>
      <c r="B41" s="84" t="s">
        <v>21</v>
      </c>
      <c r="C41" s="71">
        <v>2750000</v>
      </c>
      <c r="D41" s="71">
        <v>1569825</v>
      </c>
      <c r="E41" s="71">
        <v>4319825</v>
      </c>
      <c r="F41" s="72">
        <v>24.9191</v>
      </c>
      <c r="G41" s="71">
        <f t="shared" si="2"/>
        <v>107646151.1575</v>
      </c>
      <c r="H41" s="61"/>
      <c r="I41" s="82"/>
    </row>
    <row r="42" spans="1:9" ht="15" x14ac:dyDescent="0.25">
      <c r="A42" s="142"/>
      <c r="B42" s="84" t="s">
        <v>22</v>
      </c>
      <c r="C42" s="71">
        <v>2567000</v>
      </c>
      <c r="D42" s="71">
        <v>1465359</v>
      </c>
      <c r="E42" s="71">
        <v>4032359</v>
      </c>
      <c r="F42" s="72">
        <v>26.7</v>
      </c>
      <c r="G42" s="71">
        <f t="shared" si="2"/>
        <v>107663985.3</v>
      </c>
      <c r="H42" s="61"/>
      <c r="I42" s="52"/>
    </row>
    <row r="43" spans="1:9" ht="16.5" x14ac:dyDescent="0.25">
      <c r="A43" s="142"/>
      <c r="B43" s="84" t="s">
        <v>23</v>
      </c>
      <c r="C43" s="71">
        <v>2470000</v>
      </c>
      <c r="D43" s="71">
        <v>1409988</v>
      </c>
      <c r="E43" s="71">
        <v>3879988</v>
      </c>
      <c r="F43" s="72">
        <v>27.65</v>
      </c>
      <c r="G43" s="71">
        <f t="shared" si="2"/>
        <v>107281668.19999999</v>
      </c>
      <c r="H43" s="61"/>
      <c r="I43" s="1"/>
    </row>
    <row r="44" spans="1:9" ht="16.5" x14ac:dyDescent="0.25">
      <c r="A44" s="142"/>
      <c r="B44" s="84" t="s">
        <v>24</v>
      </c>
      <c r="C44" s="71">
        <v>2087037</v>
      </c>
      <c r="D44" s="71">
        <v>1191373</v>
      </c>
      <c r="E44" s="71">
        <v>3278410</v>
      </c>
      <c r="F44" s="72">
        <v>28.67</v>
      </c>
      <c r="G44" s="71">
        <f t="shared" si="2"/>
        <v>93992014.700000003</v>
      </c>
      <c r="H44" s="61"/>
      <c r="I44" s="1"/>
    </row>
    <row r="45" spans="1:9" ht="16.5" x14ac:dyDescent="0.25">
      <c r="A45" s="142"/>
      <c r="B45" s="84" t="s">
        <v>25</v>
      </c>
      <c r="C45" s="71">
        <v>1923600</v>
      </c>
      <c r="D45" s="71">
        <v>1098078</v>
      </c>
      <c r="E45" s="71">
        <v>3021678</v>
      </c>
      <c r="F45" s="72">
        <v>28.58</v>
      </c>
      <c r="G45" s="71">
        <f t="shared" si="2"/>
        <v>86359557.239999995</v>
      </c>
      <c r="H45" s="61"/>
      <c r="I45" s="1"/>
    </row>
    <row r="46" spans="1:9" ht="15" x14ac:dyDescent="0.25">
      <c r="A46" s="142"/>
      <c r="B46" s="84" t="s">
        <v>26</v>
      </c>
      <c r="C46" s="71">
        <v>2461111</v>
      </c>
      <c r="D46" s="71">
        <v>1404913</v>
      </c>
      <c r="E46" s="71">
        <v>3866024</v>
      </c>
      <c r="F46" s="72">
        <v>28.03</v>
      </c>
      <c r="G46" s="71">
        <f t="shared" si="2"/>
        <v>108364652.72</v>
      </c>
      <c r="H46" s="61"/>
      <c r="I46" s="82"/>
    </row>
    <row r="47" spans="1:9" ht="15" x14ac:dyDescent="0.25">
      <c r="A47" s="143"/>
      <c r="B47" s="84" t="s">
        <v>27</v>
      </c>
      <c r="C47" s="71">
        <v>529874</v>
      </c>
      <c r="D47" s="71">
        <v>302476</v>
      </c>
      <c r="E47" s="71">
        <v>832350</v>
      </c>
      <c r="F47" s="72">
        <v>27.1</v>
      </c>
      <c r="G47" s="71">
        <f t="shared" si="2"/>
        <v>22556685</v>
      </c>
      <c r="H47" s="61"/>
      <c r="I47" s="82"/>
    </row>
    <row r="48" spans="1:9" ht="15" x14ac:dyDescent="0.25">
      <c r="B48" s="84"/>
      <c r="C48" s="70"/>
      <c r="D48" s="70"/>
      <c r="E48" s="60"/>
      <c r="F48" s="83"/>
      <c r="G48" s="60"/>
      <c r="H48" s="61"/>
      <c r="I48" s="60"/>
    </row>
    <row r="49" spans="1:9" ht="15" x14ac:dyDescent="0.25">
      <c r="A49" s="141" t="s">
        <v>28</v>
      </c>
      <c r="B49" s="84" t="s">
        <v>29</v>
      </c>
      <c r="C49" s="70">
        <v>6558946</v>
      </c>
      <c r="D49" s="70">
        <v>3744143</v>
      </c>
      <c r="E49" s="71">
        <v>10303089</v>
      </c>
      <c r="F49" s="72">
        <v>25.150099999999998</v>
      </c>
      <c r="G49" s="71">
        <f t="shared" si="2"/>
        <v>259123718.65889999</v>
      </c>
      <c r="H49" s="61"/>
      <c r="I49" s="82"/>
    </row>
    <row r="50" spans="1:9" ht="15" x14ac:dyDescent="0.25">
      <c r="A50" s="142"/>
      <c r="B50" s="84" t="s">
        <v>30</v>
      </c>
      <c r="C50" s="70">
        <v>8439372</v>
      </c>
      <c r="D50" s="70">
        <v>4817574</v>
      </c>
      <c r="E50" s="71">
        <v>13256946</v>
      </c>
      <c r="F50" s="72">
        <v>26.181899999999999</v>
      </c>
      <c r="G50" s="71">
        <f t="shared" si="2"/>
        <v>347092034.4774</v>
      </c>
      <c r="H50" s="61"/>
      <c r="I50" s="82"/>
    </row>
    <row r="51" spans="1:9" ht="15" x14ac:dyDescent="0.25">
      <c r="A51" s="143"/>
      <c r="B51" s="85" t="s">
        <v>31</v>
      </c>
      <c r="C51" s="86">
        <v>571978</v>
      </c>
      <c r="D51" s="86">
        <v>326511</v>
      </c>
      <c r="E51" s="87">
        <v>898489</v>
      </c>
      <c r="F51" s="88">
        <v>26.869399999999999</v>
      </c>
      <c r="G51" s="87">
        <f t="shared" si="2"/>
        <v>24141860.336599998</v>
      </c>
      <c r="H51" s="61"/>
      <c r="I51" s="82"/>
    </row>
    <row r="52" spans="1:9" ht="15" x14ac:dyDescent="0.25">
      <c r="B52" s="84"/>
      <c r="C52" s="70"/>
      <c r="D52" s="70"/>
      <c r="E52" s="60"/>
      <c r="F52" s="83"/>
      <c r="G52" s="60"/>
      <c r="H52" s="61"/>
      <c r="I52" s="60"/>
    </row>
    <row r="53" spans="1:9" ht="15" x14ac:dyDescent="0.25">
      <c r="A53" s="141" t="s">
        <v>32</v>
      </c>
      <c r="B53" s="84" t="s">
        <v>33</v>
      </c>
      <c r="C53" s="71">
        <v>254801</v>
      </c>
      <c r="D53" s="71">
        <v>157429</v>
      </c>
      <c r="E53" s="71">
        <f>C53+D53</f>
        <v>412230</v>
      </c>
      <c r="F53" s="72">
        <v>24.34</v>
      </c>
      <c r="G53" s="71">
        <f t="shared" ref="G53:G62" si="3">E53*F53</f>
        <v>10033678.199999999</v>
      </c>
      <c r="H53" s="61"/>
      <c r="I53" s="82"/>
    </row>
    <row r="54" spans="1:9" ht="15" x14ac:dyDescent="0.25">
      <c r="A54" s="142"/>
      <c r="B54" s="84" t="s">
        <v>34</v>
      </c>
      <c r="C54" s="71">
        <v>587000</v>
      </c>
      <c r="D54" s="71">
        <v>799183</v>
      </c>
      <c r="E54" s="71">
        <f t="shared" ref="E54:E62" si="4">C54+D54</f>
        <v>1386183</v>
      </c>
      <c r="F54" s="72">
        <v>24.45</v>
      </c>
      <c r="G54" s="71">
        <f t="shared" si="3"/>
        <v>33892174.350000001</v>
      </c>
      <c r="H54" s="61"/>
      <c r="I54" s="82"/>
    </row>
    <row r="55" spans="1:9" ht="15" x14ac:dyDescent="0.25">
      <c r="A55" s="142"/>
      <c r="B55" s="84" t="s">
        <v>35</v>
      </c>
      <c r="C55" s="71">
        <v>640656</v>
      </c>
      <c r="D55" s="71">
        <v>1883789</v>
      </c>
      <c r="E55" s="71">
        <f t="shared" si="4"/>
        <v>2524445</v>
      </c>
      <c r="F55" s="72">
        <v>25.06</v>
      </c>
      <c r="G55" s="71">
        <f t="shared" si="3"/>
        <v>63262591.699999996</v>
      </c>
      <c r="H55" s="61"/>
      <c r="I55" s="82"/>
    </row>
    <row r="56" spans="1:9" ht="15" x14ac:dyDescent="0.25">
      <c r="A56" s="142"/>
      <c r="B56" s="84" t="s">
        <v>36</v>
      </c>
      <c r="C56" s="71">
        <v>518542</v>
      </c>
      <c r="D56" s="71">
        <v>1975817</v>
      </c>
      <c r="E56" s="71">
        <f t="shared" si="4"/>
        <v>2494359</v>
      </c>
      <c r="F56" s="72">
        <v>25.33</v>
      </c>
      <c r="G56" s="71">
        <f t="shared" si="3"/>
        <v>63182113.469999999</v>
      </c>
      <c r="H56" s="61"/>
      <c r="I56" s="82"/>
    </row>
    <row r="57" spans="1:9" ht="15" x14ac:dyDescent="0.25">
      <c r="A57" s="142"/>
      <c r="B57" s="84" t="s">
        <v>37</v>
      </c>
      <c r="C57" s="71">
        <v>417793</v>
      </c>
      <c r="D57" s="71">
        <v>288648</v>
      </c>
      <c r="E57" s="71">
        <f t="shared" si="4"/>
        <v>706441</v>
      </c>
      <c r="F57" s="72">
        <v>26.587499999999999</v>
      </c>
      <c r="G57" s="71">
        <f t="shared" si="3"/>
        <v>18782500.087499999</v>
      </c>
      <c r="H57" s="61"/>
      <c r="I57" s="82"/>
    </row>
    <row r="58" spans="1:9" ht="15" x14ac:dyDescent="0.25">
      <c r="A58" s="142"/>
      <c r="B58" s="84" t="s">
        <v>38</v>
      </c>
      <c r="C58" s="71">
        <v>505647</v>
      </c>
      <c r="D58" s="71">
        <v>238497</v>
      </c>
      <c r="E58" s="71">
        <f t="shared" si="4"/>
        <v>744144</v>
      </c>
      <c r="F58" s="72">
        <v>26.015699999999999</v>
      </c>
      <c r="G58" s="71">
        <f t="shared" si="3"/>
        <v>19359427.060800001</v>
      </c>
      <c r="H58" s="61"/>
      <c r="I58" s="82"/>
    </row>
    <row r="59" spans="1:9" ht="15" x14ac:dyDescent="0.25">
      <c r="A59" s="142"/>
      <c r="B59" s="84" t="s">
        <v>39</v>
      </c>
      <c r="C59" s="71">
        <v>3461212</v>
      </c>
      <c r="D59" s="71">
        <v>296006</v>
      </c>
      <c r="E59" s="71">
        <f t="shared" si="4"/>
        <v>3757218</v>
      </c>
      <c r="F59" s="72">
        <v>25.9527</v>
      </c>
      <c r="G59" s="71">
        <f t="shared" si="3"/>
        <v>97509951.588599995</v>
      </c>
      <c r="H59" s="61"/>
      <c r="I59" s="82"/>
    </row>
    <row r="60" spans="1:9" ht="15" x14ac:dyDescent="0.25">
      <c r="A60" s="142"/>
      <c r="B60" s="84" t="s">
        <v>40</v>
      </c>
      <c r="C60" s="71">
        <v>3300000</v>
      </c>
      <c r="D60" s="71">
        <v>365715</v>
      </c>
      <c r="E60" s="71">
        <f t="shared" si="4"/>
        <v>3665715</v>
      </c>
      <c r="F60" s="72">
        <v>27.253299999999999</v>
      </c>
      <c r="G60" s="71">
        <f t="shared" si="3"/>
        <v>99902830.609499991</v>
      </c>
      <c r="H60" s="61"/>
      <c r="I60" s="82"/>
    </row>
    <row r="61" spans="1:9" ht="15" x14ac:dyDescent="0.25">
      <c r="A61" s="142"/>
      <c r="B61" s="84" t="s">
        <v>41</v>
      </c>
      <c r="C61" s="71">
        <v>1400000</v>
      </c>
      <c r="D61" s="71">
        <v>335087</v>
      </c>
      <c r="E61" s="71">
        <f t="shared" si="4"/>
        <v>1735087</v>
      </c>
      <c r="F61" s="72">
        <v>26.961400000000001</v>
      </c>
      <c r="G61" s="71">
        <f t="shared" si="3"/>
        <v>46780374.641800001</v>
      </c>
      <c r="H61" s="61"/>
      <c r="I61" s="82"/>
    </row>
    <row r="62" spans="1:9" ht="15" x14ac:dyDescent="0.25">
      <c r="A62" s="143"/>
      <c r="B62" s="84" t="s">
        <v>42</v>
      </c>
      <c r="C62" s="71">
        <v>275783</v>
      </c>
      <c r="D62" s="71">
        <v>145452</v>
      </c>
      <c r="E62" s="71">
        <f t="shared" si="4"/>
        <v>421235</v>
      </c>
      <c r="F62" s="72">
        <v>25.1219</v>
      </c>
      <c r="G62" s="71">
        <f t="shared" si="3"/>
        <v>10582223.546499999</v>
      </c>
      <c r="H62" s="61"/>
      <c r="I62" s="82"/>
    </row>
    <row r="63" spans="1:9" ht="15" x14ac:dyDescent="0.25">
      <c r="B63" s="84"/>
      <c r="C63" s="70"/>
      <c r="D63" s="70"/>
      <c r="E63" s="60"/>
      <c r="F63" s="83"/>
      <c r="G63" s="60"/>
      <c r="H63" s="61"/>
      <c r="I63" s="60"/>
    </row>
    <row r="64" spans="1:9" ht="14.45" customHeight="1" x14ac:dyDescent="0.25">
      <c r="A64" s="141" t="s">
        <v>43</v>
      </c>
      <c r="B64" s="84" t="s">
        <v>44</v>
      </c>
      <c r="C64" s="89">
        <v>6594513</v>
      </c>
      <c r="D64" s="89">
        <v>0</v>
      </c>
      <c r="E64" s="71">
        <f>C64+D64</f>
        <v>6594513</v>
      </c>
      <c r="F64" s="72">
        <v>19.559999999999999</v>
      </c>
      <c r="G64" s="71">
        <f>E64*F64</f>
        <v>128988674.27999999</v>
      </c>
      <c r="H64" s="61"/>
      <c r="I64" s="82"/>
    </row>
    <row r="65" spans="1:9" ht="15" x14ac:dyDescent="0.25">
      <c r="A65" s="142"/>
      <c r="B65" s="84" t="s">
        <v>45</v>
      </c>
      <c r="C65" s="89">
        <v>7210000</v>
      </c>
      <c r="D65" s="71">
        <v>3764445</v>
      </c>
      <c r="E65" s="71">
        <f>C65+D65</f>
        <v>10974445</v>
      </c>
      <c r="F65" s="72">
        <v>19.77</v>
      </c>
      <c r="G65" s="71">
        <f>E65*F65</f>
        <v>216964777.65000001</v>
      </c>
      <c r="H65" s="61"/>
      <c r="I65" s="82"/>
    </row>
    <row r="66" spans="1:9" ht="15" x14ac:dyDescent="0.25">
      <c r="A66" s="142"/>
      <c r="B66" s="84" t="s">
        <v>46</v>
      </c>
      <c r="C66" s="89">
        <v>3455828</v>
      </c>
      <c r="D66" s="71">
        <v>4115793</v>
      </c>
      <c r="E66" s="71">
        <f>C66+D66</f>
        <v>7571621</v>
      </c>
      <c r="F66" s="72">
        <v>20.28</v>
      </c>
      <c r="G66" s="71">
        <f>E66*F66</f>
        <v>153552473.88</v>
      </c>
      <c r="H66" s="61"/>
      <c r="I66" s="82"/>
    </row>
    <row r="67" spans="1:9" ht="15" x14ac:dyDescent="0.25">
      <c r="A67" s="143"/>
      <c r="B67" s="84">
        <v>44625</v>
      </c>
      <c r="C67" s="89">
        <v>0</v>
      </c>
      <c r="D67" s="71">
        <v>1972742</v>
      </c>
      <c r="E67" s="71">
        <f>C67+D67</f>
        <v>1972742</v>
      </c>
      <c r="F67" s="72">
        <v>20.28</v>
      </c>
      <c r="G67" s="71">
        <f>E67*F67</f>
        <v>40007207.760000005</v>
      </c>
      <c r="H67" s="61"/>
      <c r="I67" s="82"/>
    </row>
    <row r="68" spans="1:9" ht="15" x14ac:dyDescent="0.25">
      <c r="B68" s="84"/>
      <c r="C68" s="70"/>
      <c r="D68" s="70"/>
      <c r="E68" s="60"/>
      <c r="F68" s="83"/>
      <c r="G68" s="60"/>
      <c r="H68" s="61"/>
      <c r="I68" s="60"/>
    </row>
    <row r="69" spans="1:9" ht="14.45" customHeight="1" x14ac:dyDescent="0.25">
      <c r="A69" s="141" t="s">
        <v>48</v>
      </c>
      <c r="B69" s="84" t="s">
        <v>49</v>
      </c>
      <c r="C69" s="89">
        <v>7414662</v>
      </c>
      <c r="D69" s="70">
        <v>0</v>
      </c>
      <c r="E69" s="71">
        <v>7414662</v>
      </c>
      <c r="F69" s="72">
        <v>11.44</v>
      </c>
      <c r="G69" s="71">
        <f>E69*F69</f>
        <v>84823733.280000001</v>
      </c>
      <c r="H69" s="61"/>
      <c r="I69" s="82"/>
    </row>
    <row r="70" spans="1:9" ht="15" x14ac:dyDescent="0.25">
      <c r="A70" s="142"/>
      <c r="B70" s="84" t="s">
        <v>50</v>
      </c>
      <c r="C70" s="89">
        <v>176491</v>
      </c>
      <c r="D70" s="70">
        <v>0</v>
      </c>
      <c r="E70" s="71">
        <v>176491</v>
      </c>
      <c r="F70" s="72">
        <v>11.66</v>
      </c>
      <c r="G70" s="71">
        <f>E70*F70</f>
        <v>2057885.06</v>
      </c>
      <c r="H70" s="61"/>
      <c r="I70" s="82"/>
    </row>
    <row r="71" spans="1:9" ht="15" x14ac:dyDescent="0.25">
      <c r="A71" s="142"/>
      <c r="B71" s="84" t="s">
        <v>51</v>
      </c>
      <c r="C71" s="89">
        <v>8581177</v>
      </c>
      <c r="D71" s="70">
        <v>0</v>
      </c>
      <c r="E71" s="71">
        <v>8581177</v>
      </c>
      <c r="F71" s="72">
        <v>11.93</v>
      </c>
      <c r="G71" s="71">
        <f>E71*F71</f>
        <v>102373441.61</v>
      </c>
      <c r="H71" s="61"/>
      <c r="I71" s="82"/>
    </row>
    <row r="72" spans="1:9" ht="15" x14ac:dyDescent="0.25">
      <c r="A72" s="142"/>
      <c r="B72" s="84" t="s">
        <v>52</v>
      </c>
      <c r="C72" s="89">
        <v>9031156</v>
      </c>
      <c r="D72" s="70">
        <v>0</v>
      </c>
      <c r="E72" s="71">
        <v>9031156</v>
      </c>
      <c r="F72" s="72">
        <v>12.34</v>
      </c>
      <c r="G72" s="71">
        <f>E72*F72</f>
        <v>111444465.03999999</v>
      </c>
      <c r="H72" s="61"/>
      <c r="I72" s="82"/>
    </row>
    <row r="73" spans="1:9" ht="15" x14ac:dyDescent="0.25">
      <c r="A73" s="143"/>
      <c r="B73" s="84" t="s">
        <v>53</v>
      </c>
      <c r="C73" s="89">
        <v>10432767</v>
      </c>
      <c r="D73" s="70">
        <v>0</v>
      </c>
      <c r="E73" s="71">
        <v>10432767</v>
      </c>
      <c r="F73" s="72">
        <v>11.91</v>
      </c>
      <c r="G73" s="71">
        <f>E73*F73</f>
        <v>124254254.97</v>
      </c>
      <c r="H73" s="61"/>
      <c r="I73" s="82"/>
    </row>
    <row r="74" spans="1:9" ht="15" x14ac:dyDescent="0.25">
      <c r="A74" s="81"/>
      <c r="B74" s="84"/>
      <c r="C74" s="89"/>
      <c r="D74" s="70"/>
      <c r="E74" s="71"/>
      <c r="F74" s="72"/>
      <c r="G74" s="71"/>
      <c r="H74" s="61"/>
      <c r="I74" s="82"/>
    </row>
    <row r="75" spans="1:9" ht="15.75" thickBot="1" x14ac:dyDescent="0.3">
      <c r="A75" s="36" t="s">
        <v>176</v>
      </c>
      <c r="B75" s="84"/>
      <c r="C75" s="90">
        <f t="shared" ref="C75:E75" si="5">SUM(C5:C73)</f>
        <v>209009488</v>
      </c>
      <c r="D75" s="90">
        <f t="shared" si="5"/>
        <v>62631339</v>
      </c>
      <c r="E75" s="90">
        <f t="shared" si="5"/>
        <v>271640827</v>
      </c>
      <c r="F75" s="72"/>
      <c r="G75" s="90">
        <f>SUM(G5:G73)</f>
        <v>6678793998.8268995</v>
      </c>
      <c r="H75" s="74">
        <f>G75/E75</f>
        <v>24.586856374233097</v>
      </c>
      <c r="I75" s="91"/>
    </row>
    <row r="76" spans="1:9" x14ac:dyDescent="0.2">
      <c r="B76" s="92" t="s">
        <v>172</v>
      </c>
      <c r="C76" s="93"/>
      <c r="D76" s="93"/>
      <c r="E76" s="71"/>
      <c r="F76" s="72"/>
      <c r="G76" s="71"/>
      <c r="H76" s="82"/>
      <c r="I76" s="82"/>
    </row>
    <row r="77" spans="1:9" x14ac:dyDescent="0.2">
      <c r="B77" s="94" t="s">
        <v>127</v>
      </c>
      <c r="C77" s="93"/>
      <c r="D77" s="93"/>
      <c r="E77" s="71"/>
      <c r="F77" s="72"/>
      <c r="G77" s="71"/>
      <c r="H77" s="82"/>
      <c r="I77" s="82"/>
    </row>
    <row r="78" spans="1:9" x14ac:dyDescent="0.2">
      <c r="B78" s="84"/>
      <c r="C78" s="93"/>
      <c r="D78" s="93"/>
      <c r="E78" s="71"/>
      <c r="F78" s="72"/>
      <c r="G78" s="71"/>
      <c r="H78" s="82"/>
      <c r="I78" s="82"/>
    </row>
    <row r="79" spans="1:9" x14ac:dyDescent="0.2">
      <c r="B79" s="95" t="s">
        <v>128</v>
      </c>
      <c r="F79" s="72"/>
      <c r="G79" s="71"/>
      <c r="H79" s="82"/>
      <c r="I79" s="82"/>
    </row>
    <row r="80" spans="1:9" x14ac:dyDescent="0.2">
      <c r="B80" s="52" t="s">
        <v>126</v>
      </c>
      <c r="C80" s="93"/>
      <c r="D80" s="93"/>
      <c r="E80" s="71"/>
      <c r="F80" s="72"/>
      <c r="G80" s="71"/>
      <c r="H80" s="82"/>
      <c r="I80" s="82"/>
    </row>
    <row r="81" spans="2:9" x14ac:dyDescent="0.2">
      <c r="B81" s="84"/>
      <c r="C81" s="93"/>
      <c r="D81" s="93"/>
      <c r="E81" s="71"/>
      <c r="F81" s="72"/>
      <c r="G81" s="71"/>
      <c r="H81" s="82"/>
      <c r="I81" s="82"/>
    </row>
    <row r="82" spans="2:9" x14ac:dyDescent="0.2">
      <c r="B82" s="84"/>
      <c r="C82" s="93"/>
      <c r="D82" s="93"/>
      <c r="E82" s="71"/>
      <c r="F82" s="72"/>
      <c r="G82" s="71"/>
      <c r="H82" s="82"/>
      <c r="I82" s="82"/>
    </row>
    <row r="83" spans="2:9" x14ac:dyDescent="0.2">
      <c r="B83" s="84"/>
      <c r="C83" s="93"/>
      <c r="D83" s="93"/>
      <c r="E83" s="71"/>
      <c r="F83" s="72"/>
      <c r="G83" s="71"/>
      <c r="H83" s="82"/>
      <c r="I83" s="82"/>
    </row>
    <row r="84" spans="2:9" x14ac:dyDescent="0.2">
      <c r="B84" s="84"/>
      <c r="C84" s="93"/>
      <c r="D84" s="93"/>
      <c r="E84" s="71"/>
      <c r="F84" s="72"/>
      <c r="G84" s="71"/>
      <c r="H84" s="82"/>
      <c r="I84" s="82"/>
    </row>
    <row r="85" spans="2:9" x14ac:dyDescent="0.2">
      <c r="B85" s="84"/>
      <c r="C85" s="93"/>
      <c r="D85" s="93"/>
      <c r="E85" s="71"/>
      <c r="F85" s="72"/>
      <c r="G85" s="71"/>
      <c r="H85" s="82"/>
      <c r="I85" s="82"/>
    </row>
    <row r="86" spans="2:9" x14ac:dyDescent="0.2">
      <c r="B86" s="84"/>
      <c r="C86" s="93"/>
      <c r="D86" s="93"/>
      <c r="E86" s="71"/>
      <c r="F86" s="72"/>
      <c r="G86" s="71"/>
      <c r="H86" s="82"/>
      <c r="I86" s="82"/>
    </row>
    <row r="87" spans="2:9" x14ac:dyDescent="0.2">
      <c r="B87" s="84"/>
      <c r="C87" s="93"/>
      <c r="D87" s="93"/>
      <c r="E87" s="71"/>
      <c r="F87" s="72"/>
      <c r="G87" s="71"/>
      <c r="H87" s="82"/>
      <c r="I87" s="82"/>
    </row>
    <row r="88" spans="2:9" x14ac:dyDescent="0.2">
      <c r="B88" s="84"/>
      <c r="C88" s="93"/>
      <c r="D88" s="93"/>
      <c r="E88" s="71"/>
      <c r="F88" s="72"/>
      <c r="G88" s="71"/>
      <c r="H88" s="82"/>
      <c r="I88" s="82"/>
    </row>
    <row r="89" spans="2:9" x14ac:dyDescent="0.2">
      <c r="B89" s="84"/>
      <c r="C89" s="93"/>
      <c r="D89" s="93"/>
      <c r="E89" s="71"/>
      <c r="F89" s="72"/>
      <c r="G89" s="71"/>
      <c r="H89" s="82"/>
      <c r="I89" s="82"/>
    </row>
    <row r="90" spans="2:9" x14ac:dyDescent="0.2">
      <c r="B90" s="84"/>
      <c r="C90" s="93"/>
      <c r="D90" s="93"/>
      <c r="E90" s="71"/>
      <c r="F90" s="72"/>
      <c r="G90" s="71"/>
      <c r="H90" s="82"/>
      <c r="I90" s="82"/>
    </row>
    <row r="91" spans="2:9" x14ac:dyDescent="0.2">
      <c r="B91" s="84"/>
      <c r="C91" s="93"/>
      <c r="D91" s="93"/>
      <c r="E91" s="71"/>
      <c r="F91" s="72"/>
      <c r="G91" s="71"/>
      <c r="H91" s="82"/>
      <c r="I91" s="82"/>
    </row>
    <row r="92" spans="2:9" x14ac:dyDescent="0.2">
      <c r="B92" s="84"/>
      <c r="C92" s="93"/>
      <c r="D92" s="93"/>
      <c r="E92" s="71"/>
      <c r="F92" s="72"/>
      <c r="G92" s="71"/>
      <c r="H92" s="82"/>
      <c r="I92" s="82"/>
    </row>
    <row r="93" spans="2:9" x14ac:dyDescent="0.2">
      <c r="B93" s="84"/>
      <c r="C93" s="93"/>
      <c r="D93" s="93"/>
      <c r="E93" s="71"/>
      <c r="F93" s="72"/>
      <c r="G93" s="71"/>
      <c r="H93" s="82"/>
      <c r="I93" s="82"/>
    </row>
    <row r="94" spans="2:9" x14ac:dyDescent="0.2">
      <c r="B94" s="84"/>
      <c r="C94" s="93"/>
      <c r="D94" s="93"/>
      <c r="E94" s="71"/>
      <c r="F94" s="72"/>
      <c r="G94" s="71"/>
      <c r="H94" s="82"/>
      <c r="I94" s="82"/>
    </row>
    <row r="95" spans="2:9" x14ac:dyDescent="0.2">
      <c r="B95" s="84"/>
      <c r="C95" s="93"/>
      <c r="D95" s="93"/>
      <c r="E95" s="71"/>
      <c r="F95" s="72"/>
      <c r="G95" s="71"/>
      <c r="H95" s="82"/>
      <c r="I95" s="82"/>
    </row>
    <row r="96" spans="2:9" x14ac:dyDescent="0.2">
      <c r="B96" s="84"/>
      <c r="C96" s="93"/>
      <c r="D96" s="93"/>
      <c r="E96" s="71"/>
      <c r="F96" s="72"/>
      <c r="G96" s="71"/>
      <c r="H96" s="82"/>
      <c r="I96" s="82"/>
    </row>
  </sheetData>
  <mergeCells count="8">
    <mergeCell ref="A5:A9"/>
    <mergeCell ref="A11:A22"/>
    <mergeCell ref="A69:A73"/>
    <mergeCell ref="A24:A30"/>
    <mergeCell ref="A32:A47"/>
    <mergeCell ref="A49:A51"/>
    <mergeCell ref="A53:A62"/>
    <mergeCell ref="A64:A67"/>
  </mergeCells>
  <hyperlinks>
    <hyperlink ref="B80" r:id="rId1" display="https://corporate.arcelormittal.com/investors/equity-investors/share-buyback-program" xr:uid="{FF26027B-9EBB-4EDC-97EA-DC06EE240E99}"/>
  </hyperlinks>
  <pageMargins left="0.25" right="0.25" top="0.75" bottom="0.75" header="0.3" footer="0.3"/>
  <pageSetup paperSize="9" scale="61" orientation="portrait" r:id="rId2"/>
  <ignoredErrors>
    <ignoredError sqref="B24:B31 B75 B7:B14 B16:B22 B5 B49:B7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4E3E8-0F78-4A54-9BC4-5D1D828D0D0F}">
  <sheetPr>
    <pageSetUpPr fitToPage="1"/>
  </sheetPr>
  <dimension ref="B2:H40"/>
  <sheetViews>
    <sheetView showGridLines="0" zoomScaleNormal="100" workbookViewId="0"/>
  </sheetViews>
  <sheetFormatPr defaultColWidth="8.85546875" defaultRowHeight="12.75" x14ac:dyDescent="0.2"/>
  <cols>
    <col min="1" max="1" width="1.85546875" style="99" customWidth="1"/>
    <col min="2" max="2" width="43.85546875" style="99" customWidth="1"/>
    <col min="3" max="3" width="19.42578125" style="99" customWidth="1"/>
    <col min="4" max="4" width="17.140625" style="99" customWidth="1"/>
    <col min="5" max="5" width="15" style="99" customWidth="1"/>
    <col min="6" max="16384" width="8.85546875" style="99"/>
  </cols>
  <sheetData>
    <row r="2" spans="2:7" x14ac:dyDescent="0.2">
      <c r="B2" s="96" t="s">
        <v>90</v>
      </c>
      <c r="C2" s="97" t="s">
        <v>91</v>
      </c>
      <c r="D2" s="98" t="s">
        <v>92</v>
      </c>
      <c r="E2" s="98" t="s">
        <v>93</v>
      </c>
      <c r="F2" s="97"/>
      <c r="G2" s="97" t="s">
        <v>94</v>
      </c>
    </row>
    <row r="3" spans="2:7" x14ac:dyDescent="0.2">
      <c r="B3" s="99" t="s">
        <v>71</v>
      </c>
      <c r="C3" s="99" t="s">
        <v>95</v>
      </c>
      <c r="D3" s="100">
        <v>-13</v>
      </c>
      <c r="E3" s="100"/>
      <c r="G3" s="99" t="s">
        <v>96</v>
      </c>
    </row>
    <row r="4" spans="2:7" x14ac:dyDescent="0.2">
      <c r="C4" s="99" t="s">
        <v>97</v>
      </c>
      <c r="D4" s="100">
        <v>-487</v>
      </c>
      <c r="E4" s="100">
        <f>+D3+D4</f>
        <v>-500</v>
      </c>
      <c r="G4" s="99" t="s">
        <v>98</v>
      </c>
    </row>
    <row r="5" spans="2:7" x14ac:dyDescent="0.2">
      <c r="D5" s="100"/>
      <c r="E5" s="100"/>
    </row>
    <row r="6" spans="2:7" x14ac:dyDescent="0.2">
      <c r="B6" s="99" t="s">
        <v>43</v>
      </c>
      <c r="C6" s="99" t="s">
        <v>99</v>
      </c>
      <c r="D6" s="100">
        <v>-650</v>
      </c>
      <c r="E6" s="100">
        <f>+D6</f>
        <v>-650</v>
      </c>
      <c r="G6" s="99" t="s">
        <v>100</v>
      </c>
    </row>
    <row r="7" spans="2:7" x14ac:dyDescent="0.2">
      <c r="D7" s="100"/>
      <c r="E7" s="100"/>
    </row>
    <row r="8" spans="2:7" x14ac:dyDescent="0.2">
      <c r="B8" s="99" t="s">
        <v>32</v>
      </c>
      <c r="C8" s="99" t="s">
        <v>101</v>
      </c>
      <c r="D8" s="100">
        <v>-570</v>
      </c>
      <c r="E8" s="100">
        <f>+D8</f>
        <v>-570</v>
      </c>
      <c r="G8" s="99" t="s">
        <v>102</v>
      </c>
    </row>
    <row r="9" spans="2:7" x14ac:dyDescent="0.2">
      <c r="B9" s="99" t="s">
        <v>28</v>
      </c>
      <c r="C9" s="99" t="s">
        <v>101</v>
      </c>
      <c r="D9" s="101">
        <f>-750+323</f>
        <v>-427</v>
      </c>
      <c r="E9" s="100"/>
      <c r="G9" s="99" t="s">
        <v>102</v>
      </c>
    </row>
    <row r="10" spans="2:7" x14ac:dyDescent="0.2">
      <c r="C10" s="102" t="s">
        <v>103</v>
      </c>
      <c r="D10" s="103">
        <f>+D8+D9</f>
        <v>-997</v>
      </c>
      <c r="E10" s="100"/>
      <c r="G10" s="99" t="s">
        <v>102</v>
      </c>
    </row>
    <row r="11" spans="2:7" x14ac:dyDescent="0.2">
      <c r="D11" s="100"/>
      <c r="E11" s="100"/>
    </row>
    <row r="12" spans="2:7" x14ac:dyDescent="0.2">
      <c r="B12" s="99" t="s">
        <v>28</v>
      </c>
      <c r="C12" s="99" t="s">
        <v>104</v>
      </c>
      <c r="D12" s="100">
        <f>-750-D9</f>
        <v>-323</v>
      </c>
      <c r="E12" s="100">
        <f>+D9+D12</f>
        <v>-750</v>
      </c>
      <c r="G12" s="99" t="s">
        <v>105</v>
      </c>
    </row>
    <row r="13" spans="2:7" x14ac:dyDescent="0.2">
      <c r="B13" s="99" t="s">
        <v>11</v>
      </c>
      <c r="C13" s="99" t="s">
        <v>104</v>
      </c>
      <c r="D13" s="101">
        <v>-1380</v>
      </c>
      <c r="E13" s="100"/>
      <c r="G13" s="99" t="s">
        <v>105</v>
      </c>
    </row>
    <row r="14" spans="2:7" x14ac:dyDescent="0.2">
      <c r="C14" s="102" t="s">
        <v>106</v>
      </c>
      <c r="D14" s="103">
        <f>SUM(D12:D13)</f>
        <v>-1703</v>
      </c>
      <c r="E14" s="100"/>
      <c r="G14" s="99" t="s">
        <v>105</v>
      </c>
    </row>
    <row r="15" spans="2:7" x14ac:dyDescent="0.2">
      <c r="C15" s="102"/>
      <c r="D15" s="103"/>
      <c r="E15" s="100"/>
    </row>
    <row r="16" spans="2:7" x14ac:dyDescent="0.2">
      <c r="B16" s="99" t="s">
        <v>11</v>
      </c>
      <c r="C16" s="99" t="s">
        <v>107</v>
      </c>
      <c r="D16" s="100">
        <f>-2200-D13</f>
        <v>-820</v>
      </c>
      <c r="E16" s="100">
        <f>+D13+D16</f>
        <v>-2200</v>
      </c>
    </row>
    <row r="17" spans="2:8" x14ac:dyDescent="0.2">
      <c r="B17" s="99" t="s">
        <v>77</v>
      </c>
      <c r="C17" s="99" t="s">
        <v>107</v>
      </c>
      <c r="D17" s="101">
        <v>-1000</v>
      </c>
      <c r="E17" s="100">
        <f>+D17</f>
        <v>-1000</v>
      </c>
      <c r="G17" s="103"/>
    </row>
    <row r="18" spans="2:8" x14ac:dyDescent="0.2">
      <c r="C18" s="102" t="s">
        <v>108</v>
      </c>
      <c r="D18" s="103">
        <f>SUM(D16:D17)</f>
        <v>-1820</v>
      </c>
      <c r="E18" s="100"/>
      <c r="G18" s="99" t="s">
        <v>117</v>
      </c>
    </row>
    <row r="19" spans="2:8" x14ac:dyDescent="0.2">
      <c r="C19" s="102"/>
      <c r="D19" s="103"/>
      <c r="E19" s="100"/>
      <c r="G19" s="103"/>
    </row>
    <row r="20" spans="2:8" x14ac:dyDescent="0.2">
      <c r="B20" s="99" t="s">
        <v>131</v>
      </c>
      <c r="C20" s="99" t="s">
        <v>115</v>
      </c>
      <c r="D20" s="100">
        <v>-504</v>
      </c>
      <c r="E20" s="100"/>
      <c r="G20" s="99" t="s">
        <v>118</v>
      </c>
    </row>
    <row r="21" spans="2:8" x14ac:dyDescent="0.2">
      <c r="D21" s="100"/>
      <c r="E21" s="100"/>
    </row>
    <row r="22" spans="2:8" x14ac:dyDescent="0.2">
      <c r="B22" s="99" t="s">
        <v>132</v>
      </c>
      <c r="C22" s="99" t="s">
        <v>130</v>
      </c>
      <c r="D22" s="104">
        <f>-1000-D20</f>
        <v>-496</v>
      </c>
      <c r="E22" s="104">
        <f>+D22+D20</f>
        <v>-1000</v>
      </c>
      <c r="G22" s="99" t="s">
        <v>133</v>
      </c>
      <c r="H22" s="105" t="s">
        <v>153</v>
      </c>
    </row>
    <row r="23" spans="2:8" x14ac:dyDescent="0.2">
      <c r="B23" s="99" t="s">
        <v>173</v>
      </c>
      <c r="C23" s="99" t="s">
        <v>130</v>
      </c>
      <c r="D23" s="101">
        <v>-1000</v>
      </c>
      <c r="E23" s="104">
        <f>+D23</f>
        <v>-1000</v>
      </c>
      <c r="G23" s="99" t="s">
        <v>133</v>
      </c>
      <c r="H23" s="105" t="s">
        <v>153</v>
      </c>
    </row>
    <row r="24" spans="2:8" x14ac:dyDescent="0.2">
      <c r="C24" s="102" t="s">
        <v>134</v>
      </c>
      <c r="D24" s="103">
        <f>+D22+D23</f>
        <v>-1496</v>
      </c>
      <c r="E24" s="104"/>
      <c r="G24" s="105"/>
      <c r="H24" s="105"/>
    </row>
    <row r="25" spans="2:8" ht="13.5" thickBot="1" x14ac:dyDescent="0.25">
      <c r="B25" s="106"/>
      <c r="D25" s="107"/>
      <c r="E25" s="107"/>
    </row>
    <row r="26" spans="2:8" ht="13.5" thickTop="1" x14ac:dyDescent="0.2">
      <c r="C26" s="108" t="s">
        <v>116</v>
      </c>
      <c r="D26" s="103">
        <f>+D3+D4+D6+D8+D9+D12+D13+D16+D17+D20+D22+D23</f>
        <v>-7670</v>
      </c>
      <c r="E26" s="103">
        <f>SUM(E3:E25)</f>
        <v>-7670</v>
      </c>
    </row>
    <row r="28" spans="2:8" s="110" customFormat="1" ht="25.5" customHeight="1" x14ac:dyDescent="0.25">
      <c r="B28" s="144" t="s">
        <v>136</v>
      </c>
      <c r="C28" s="144"/>
      <c r="D28" s="109">
        <v>-1196</v>
      </c>
      <c r="E28" s="109"/>
    </row>
    <row r="29" spans="2:8" s="110" customFormat="1" x14ac:dyDescent="0.25">
      <c r="D29" s="109"/>
      <c r="E29" s="109"/>
    </row>
    <row r="30" spans="2:8" s="110" customFormat="1" x14ac:dyDescent="0.25">
      <c r="B30" s="110" t="s">
        <v>135</v>
      </c>
      <c r="D30" s="109">
        <f>-284-28</f>
        <v>-312</v>
      </c>
      <c r="E30" s="109"/>
    </row>
    <row r="31" spans="2:8" s="110" customFormat="1" ht="38.25" x14ac:dyDescent="0.2">
      <c r="B31" s="110" t="s">
        <v>182</v>
      </c>
      <c r="D31" s="122" t="s">
        <v>183</v>
      </c>
      <c r="E31" s="109"/>
      <c r="H31" s="105"/>
    </row>
    <row r="32" spans="2:8" s="110" customFormat="1" ht="13.5" thickBot="1" x14ac:dyDescent="0.25">
      <c r="D32" s="107"/>
      <c r="E32" s="109"/>
    </row>
    <row r="33" spans="2:8" s="110" customFormat="1" ht="13.5" thickTop="1" x14ac:dyDescent="0.2">
      <c r="B33" s="102" t="s">
        <v>184</v>
      </c>
      <c r="C33" s="99"/>
      <c r="D33" s="121" t="s">
        <v>185</v>
      </c>
      <c r="E33" s="109"/>
      <c r="G33" s="111"/>
      <c r="H33" s="105"/>
    </row>
    <row r="34" spans="2:8" s="110" customFormat="1" x14ac:dyDescent="0.25">
      <c r="B34" s="110" t="s">
        <v>186</v>
      </c>
      <c r="D34" s="109"/>
      <c r="E34" s="109"/>
    </row>
    <row r="35" spans="2:8" s="110" customFormat="1" x14ac:dyDescent="0.25">
      <c r="D35" s="109"/>
      <c r="E35" s="109"/>
    </row>
    <row r="36" spans="2:8" s="110" customFormat="1" x14ac:dyDescent="0.25">
      <c r="D36" s="109"/>
      <c r="E36" s="109"/>
    </row>
    <row r="37" spans="2:8" s="110" customFormat="1" x14ac:dyDescent="0.25">
      <c r="D37" s="109"/>
      <c r="E37" s="109"/>
    </row>
    <row r="38" spans="2:8" x14ac:dyDescent="0.2">
      <c r="E38" s="104"/>
    </row>
    <row r="39" spans="2:8" x14ac:dyDescent="0.2">
      <c r="D39" s="104"/>
      <c r="E39" s="104"/>
    </row>
    <row r="40" spans="2:8" x14ac:dyDescent="0.2">
      <c r="D40" s="104"/>
      <c r="E40" s="104"/>
    </row>
  </sheetData>
  <mergeCells count="1">
    <mergeCell ref="B28:C28"/>
  </mergeCells>
  <pageMargins left="0.7" right="0.7" top="0.75" bottom="0.75" header="0.3" footer="0.3"/>
  <pageSetup paperSize="9" scale="98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742EA-00B4-4D57-B88C-E9606696882A}">
  <sheetPr>
    <pageSetUpPr fitToPage="1"/>
  </sheetPr>
  <dimension ref="B1:F45"/>
  <sheetViews>
    <sheetView showGridLines="0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4.25" x14ac:dyDescent="0.2"/>
  <cols>
    <col min="1" max="1" width="6" style="36" bestFit="1" customWidth="1"/>
    <col min="2" max="2" width="49.140625" style="36" customWidth="1"/>
    <col min="3" max="4" width="19.140625" style="36" customWidth="1"/>
    <col min="5" max="5" width="21.85546875" style="36" customWidth="1"/>
    <col min="6" max="6" width="37" style="36" bestFit="1" customWidth="1"/>
    <col min="7" max="7" width="11.7109375" style="36" customWidth="1"/>
    <col min="8" max="8" width="32.42578125" style="36" bestFit="1" customWidth="1"/>
    <col min="9" max="9" width="9.5703125" style="36" bestFit="1" customWidth="1"/>
    <col min="10" max="11" width="9.140625" style="36"/>
    <col min="12" max="12" width="39.85546875" style="36" bestFit="1" customWidth="1"/>
    <col min="13" max="13" width="10.5703125" style="36" bestFit="1" customWidth="1"/>
    <col min="14" max="14" width="9.140625" style="36" customWidth="1"/>
    <col min="15" max="15" width="1.7109375" style="36" customWidth="1"/>
    <col min="16" max="16" width="10.5703125" style="36" bestFit="1" customWidth="1"/>
    <col min="17" max="16384" width="9.140625" style="36"/>
  </cols>
  <sheetData>
    <row r="1" spans="2:6" ht="29.25" x14ac:dyDescent="0.25">
      <c r="B1" s="34" t="s">
        <v>113</v>
      </c>
      <c r="C1" s="35" t="s">
        <v>67</v>
      </c>
      <c r="D1" s="35" t="s">
        <v>114</v>
      </c>
      <c r="E1" s="35" t="s">
        <v>68</v>
      </c>
    </row>
    <row r="2" spans="2:6" ht="15" x14ac:dyDescent="0.25">
      <c r="B2" s="37" t="s">
        <v>69</v>
      </c>
      <c r="C2" s="38">
        <v>1021903623</v>
      </c>
      <c r="D2" s="38">
        <v>-9824202</v>
      </c>
      <c r="E2" s="38">
        <f>+C2+D2</f>
        <v>1012079421</v>
      </c>
      <c r="F2" s="39"/>
    </row>
    <row r="3" spans="2:6" x14ac:dyDescent="0.2">
      <c r="B3" s="36" t="s">
        <v>161</v>
      </c>
      <c r="C3" s="40">
        <v>0</v>
      </c>
      <c r="D3" s="40">
        <v>106346</v>
      </c>
      <c r="E3" s="40">
        <f t="shared" ref="E3:E20" si="0">+C3+D3</f>
        <v>106346</v>
      </c>
      <c r="F3" s="39"/>
    </row>
    <row r="4" spans="2:6" ht="15" x14ac:dyDescent="0.25">
      <c r="B4" s="37" t="s">
        <v>80</v>
      </c>
      <c r="C4" s="38">
        <f>SUM(C2:C3)</f>
        <v>1021903623</v>
      </c>
      <c r="D4" s="38">
        <f>SUM(D2:D3)</f>
        <v>-9717856</v>
      </c>
      <c r="E4" s="38">
        <f t="shared" ref="E4:E6" si="1">+C4+D4</f>
        <v>1012185767</v>
      </c>
      <c r="F4" s="39"/>
    </row>
    <row r="5" spans="2:6" x14ac:dyDescent="0.2">
      <c r="B5" s="36" t="s">
        <v>70</v>
      </c>
      <c r="C5" s="41">
        <v>80906149</v>
      </c>
      <c r="D5" s="41">
        <v>0</v>
      </c>
      <c r="E5" s="41">
        <f t="shared" si="1"/>
        <v>80906149</v>
      </c>
      <c r="F5" s="39"/>
    </row>
    <row r="6" spans="2:6" x14ac:dyDescent="0.2">
      <c r="B6" s="36" t="s">
        <v>161</v>
      </c>
      <c r="C6" s="42"/>
      <c r="D6" s="40">
        <v>3399</v>
      </c>
      <c r="E6" s="40">
        <f t="shared" si="1"/>
        <v>3399</v>
      </c>
      <c r="F6" s="39"/>
    </row>
    <row r="7" spans="2:6" ht="15" x14ac:dyDescent="0.25">
      <c r="B7" s="37" t="s">
        <v>79</v>
      </c>
      <c r="C7" s="38">
        <v>1102809772</v>
      </c>
      <c r="D7" s="38">
        <v>-9714457</v>
      </c>
      <c r="E7" s="38">
        <f t="shared" ref="E7:E9" si="2">+C7+D7</f>
        <v>1093095315</v>
      </c>
      <c r="F7" s="39"/>
    </row>
    <row r="8" spans="2:6" x14ac:dyDescent="0.2">
      <c r="B8" s="36" t="s">
        <v>82</v>
      </c>
      <c r="C8" s="39">
        <v>0</v>
      </c>
      <c r="D8" s="39">
        <v>-4559734</v>
      </c>
      <c r="E8" s="41">
        <f t="shared" si="2"/>
        <v>-4559734</v>
      </c>
      <c r="F8" s="39"/>
    </row>
    <row r="9" spans="2:6" x14ac:dyDescent="0.2">
      <c r="B9" s="36" t="s">
        <v>161</v>
      </c>
      <c r="C9" s="42"/>
      <c r="D9" s="42">
        <v>22855</v>
      </c>
      <c r="E9" s="40">
        <f t="shared" si="2"/>
        <v>22855</v>
      </c>
      <c r="F9" s="39"/>
    </row>
    <row r="10" spans="2:6" ht="15" x14ac:dyDescent="0.25">
      <c r="B10" s="37" t="s">
        <v>72</v>
      </c>
      <c r="C10" s="38">
        <v>1102809772</v>
      </c>
      <c r="D10" s="38">
        <v>-14251336</v>
      </c>
      <c r="E10" s="38">
        <f t="shared" ref="E10" si="3">+C10+D10</f>
        <v>1088558436</v>
      </c>
      <c r="F10" s="39"/>
    </row>
    <row r="11" spans="2:6" x14ac:dyDescent="0.2">
      <c r="B11" s="36" t="s">
        <v>83</v>
      </c>
      <c r="C11" s="39">
        <v>0</v>
      </c>
      <c r="D11" s="39">
        <f>-35636253-D8</f>
        <v>-31076519</v>
      </c>
      <c r="E11" s="41">
        <f t="shared" si="0"/>
        <v>-31076519</v>
      </c>
      <c r="F11" s="39"/>
    </row>
    <row r="12" spans="2:6" x14ac:dyDescent="0.2">
      <c r="B12" s="36" t="s">
        <v>73</v>
      </c>
      <c r="C12" s="39">
        <v>0</v>
      </c>
      <c r="D12" s="39">
        <v>22653933</v>
      </c>
      <c r="E12" s="41">
        <f t="shared" si="0"/>
        <v>22653933</v>
      </c>
      <c r="F12" s="39"/>
    </row>
    <row r="13" spans="2:6" x14ac:dyDescent="0.2">
      <c r="B13" s="36" t="s">
        <v>161</v>
      </c>
      <c r="C13" s="42"/>
      <c r="D13" s="42">
        <v>598563</v>
      </c>
      <c r="E13" s="40">
        <f t="shared" si="0"/>
        <v>598563</v>
      </c>
      <c r="F13" s="39"/>
    </row>
    <row r="14" spans="2:6" ht="15" x14ac:dyDescent="0.25">
      <c r="B14" s="37" t="s">
        <v>74</v>
      </c>
      <c r="C14" s="38">
        <v>1102809772</v>
      </c>
      <c r="D14" s="38">
        <v>-22075359</v>
      </c>
      <c r="E14" s="38">
        <f t="shared" si="0"/>
        <v>1080734413</v>
      </c>
      <c r="F14" s="39"/>
    </row>
    <row r="15" spans="2:6" x14ac:dyDescent="0.2">
      <c r="B15" s="36" t="s">
        <v>43</v>
      </c>
      <c r="C15" s="39"/>
      <c r="D15" s="39">
        <v>-27113321</v>
      </c>
      <c r="E15" s="41">
        <f t="shared" si="0"/>
        <v>-27113321</v>
      </c>
      <c r="F15" s="39"/>
    </row>
    <row r="16" spans="2:6" x14ac:dyDescent="0.2">
      <c r="B16" s="36" t="s">
        <v>161</v>
      </c>
      <c r="C16" s="42">
        <v>0</v>
      </c>
      <c r="D16" s="42">
        <v>138323</v>
      </c>
      <c r="E16" s="40">
        <f>+C16+D16</f>
        <v>138323</v>
      </c>
      <c r="F16" s="39"/>
    </row>
    <row r="17" spans="2:6" ht="15" x14ac:dyDescent="0.25">
      <c r="B17" s="37" t="s">
        <v>81</v>
      </c>
      <c r="C17" s="38">
        <v>1102809772</v>
      </c>
      <c r="D17" s="38">
        <v>-49050357</v>
      </c>
      <c r="E17" s="38">
        <f t="shared" si="0"/>
        <v>1053759415</v>
      </c>
      <c r="F17" s="39"/>
    </row>
    <row r="18" spans="2:6" x14ac:dyDescent="0.2">
      <c r="B18" s="36" t="s">
        <v>85</v>
      </c>
      <c r="C18" s="39"/>
      <c r="D18" s="43">
        <v>-17847057</v>
      </c>
      <c r="E18" s="41">
        <f>+C18+D18</f>
        <v>-17847057</v>
      </c>
      <c r="F18" s="39"/>
    </row>
    <row r="19" spans="2:6" x14ac:dyDescent="0.2">
      <c r="B19" s="36" t="s">
        <v>84</v>
      </c>
      <c r="D19" s="44">
        <v>-17253100</v>
      </c>
      <c r="E19" s="41">
        <f>+C19+D19</f>
        <v>-17253100</v>
      </c>
    </row>
    <row r="20" spans="2:6" x14ac:dyDescent="0.2">
      <c r="B20" s="36" t="s">
        <v>161</v>
      </c>
      <c r="C20" s="42"/>
      <c r="D20" s="45">
        <v>546856</v>
      </c>
      <c r="E20" s="40">
        <f t="shared" si="0"/>
        <v>546856</v>
      </c>
      <c r="F20" s="39"/>
    </row>
    <row r="21" spans="2:6" ht="15" x14ac:dyDescent="0.25">
      <c r="B21" s="37" t="s">
        <v>75</v>
      </c>
      <c r="C21" s="38">
        <v>1102809772</v>
      </c>
      <c r="D21" s="38">
        <v>-83603658</v>
      </c>
      <c r="E21" s="38">
        <f t="shared" ref="E21:E26" si="4">+C21+D21</f>
        <v>1019206114</v>
      </c>
      <c r="F21" s="39"/>
    </row>
    <row r="22" spans="2:6" x14ac:dyDescent="0.2">
      <c r="B22" s="46" t="s">
        <v>86</v>
      </c>
      <c r="C22" s="41"/>
      <c r="D22" s="41">
        <v>-7205424</v>
      </c>
      <c r="E22" s="41">
        <f>+C22+D22</f>
        <v>-7205424</v>
      </c>
      <c r="F22" s="39"/>
    </row>
    <row r="23" spans="2:6" x14ac:dyDescent="0.2">
      <c r="B23" s="46" t="s">
        <v>87</v>
      </c>
      <c r="C23" s="41"/>
      <c r="D23" s="41">
        <v>-42299224</v>
      </c>
      <c r="E23" s="41">
        <f>+C23+D23</f>
        <v>-42299224</v>
      </c>
      <c r="F23" s="39"/>
    </row>
    <row r="24" spans="2:6" x14ac:dyDescent="0.2">
      <c r="B24" s="47" t="s">
        <v>122</v>
      </c>
      <c r="C24" s="41">
        <v>-70000000</v>
      </c>
      <c r="D24" s="41">
        <f>-C24</f>
        <v>70000000</v>
      </c>
      <c r="E24" s="41">
        <f>+C24+D24</f>
        <v>0</v>
      </c>
      <c r="F24" s="39"/>
    </row>
    <row r="25" spans="2:6" x14ac:dyDescent="0.2">
      <c r="B25" s="47" t="s">
        <v>123</v>
      </c>
      <c r="C25" s="41">
        <v>-50000000</v>
      </c>
      <c r="D25" s="41">
        <f>-C25</f>
        <v>50000000</v>
      </c>
      <c r="E25" s="41">
        <f>+C25+D25</f>
        <v>0</v>
      </c>
      <c r="F25" s="39"/>
    </row>
    <row r="26" spans="2:6" x14ac:dyDescent="0.2">
      <c r="B26" s="36" t="s">
        <v>161</v>
      </c>
      <c r="C26" s="40"/>
      <c r="D26" s="40">
        <v>96534</v>
      </c>
      <c r="E26" s="40">
        <f t="shared" si="4"/>
        <v>96534</v>
      </c>
      <c r="F26" s="39"/>
    </row>
    <row r="27" spans="2:6" ht="15" x14ac:dyDescent="0.25">
      <c r="B27" s="37" t="s">
        <v>76</v>
      </c>
      <c r="C27" s="38">
        <v>982809772</v>
      </c>
      <c r="D27" s="38">
        <f>-12211712-800060</f>
        <v>-13011772</v>
      </c>
      <c r="E27" s="38">
        <f t="shared" ref="E27:E34" si="5">+C27+D27</f>
        <v>969798000</v>
      </c>
      <c r="F27" s="39"/>
    </row>
    <row r="28" spans="2:6" x14ac:dyDescent="0.2">
      <c r="B28" s="36" t="s">
        <v>88</v>
      </c>
      <c r="C28" s="41"/>
      <c r="D28" s="41">
        <f>-67404066-D23</f>
        <v>-25104842</v>
      </c>
      <c r="E28" s="41">
        <f>+C28+D28</f>
        <v>-25104842</v>
      </c>
      <c r="F28" s="39"/>
    </row>
    <row r="29" spans="2:6" x14ac:dyDescent="0.2">
      <c r="B29" s="36" t="s">
        <v>77</v>
      </c>
      <c r="C29" s="41"/>
      <c r="D29" s="41">
        <v>-34080049</v>
      </c>
      <c r="E29" s="41">
        <f>+C29+D29</f>
        <v>-34080049</v>
      </c>
      <c r="F29" s="39"/>
    </row>
    <row r="30" spans="2:6" x14ac:dyDescent="0.2">
      <c r="B30" s="36" t="s">
        <v>161</v>
      </c>
      <c r="C30" s="40"/>
      <c r="D30" s="40">
        <f>280033-1196-6422+7678</f>
        <v>280093</v>
      </c>
      <c r="E30" s="40">
        <f t="shared" si="5"/>
        <v>280093</v>
      </c>
      <c r="F30" s="39"/>
    </row>
    <row r="31" spans="2:6" ht="15" x14ac:dyDescent="0.25">
      <c r="B31" s="37" t="s">
        <v>78</v>
      </c>
      <c r="C31" s="38">
        <v>982809772</v>
      </c>
      <c r="D31" s="38">
        <f>-71116570-800000</f>
        <v>-71916570</v>
      </c>
      <c r="E31" s="38">
        <f t="shared" si="5"/>
        <v>910893202</v>
      </c>
      <c r="F31" s="48"/>
    </row>
    <row r="32" spans="2:6" x14ac:dyDescent="0.2">
      <c r="B32" s="49" t="s">
        <v>124</v>
      </c>
      <c r="C32" s="39">
        <v>-45000000</v>
      </c>
      <c r="D32" s="39">
        <v>45000000</v>
      </c>
      <c r="E32" s="39">
        <f t="shared" si="5"/>
        <v>0</v>
      </c>
      <c r="F32" s="48"/>
    </row>
    <row r="33" spans="2:6" x14ac:dyDescent="0.2">
      <c r="B33" s="36" t="s">
        <v>120</v>
      </c>
      <c r="C33" s="39"/>
      <c r="D33" s="39">
        <v>-18265796</v>
      </c>
      <c r="E33" s="39">
        <f t="shared" si="5"/>
        <v>-18265796</v>
      </c>
      <c r="F33" s="48"/>
    </row>
    <row r="34" spans="2:6" x14ac:dyDescent="0.2">
      <c r="B34" s="36" t="s">
        <v>161</v>
      </c>
      <c r="C34" s="42"/>
      <c r="D34" s="42">
        <v>518234</v>
      </c>
      <c r="E34" s="42">
        <f t="shared" si="5"/>
        <v>518234</v>
      </c>
      <c r="F34" s="48"/>
    </row>
    <row r="35" spans="2:6" ht="15" x14ac:dyDescent="0.25">
      <c r="B35" s="37" t="s">
        <v>89</v>
      </c>
      <c r="C35" s="38">
        <v>937809772</v>
      </c>
      <c r="D35" s="38">
        <v>-44664132</v>
      </c>
      <c r="E35" s="38">
        <f t="shared" ref="E35:E40" si="6">+C35+D35</f>
        <v>893145640</v>
      </c>
    </row>
    <row r="36" spans="2:6" x14ac:dyDescent="0.2">
      <c r="B36" s="36" t="s">
        <v>121</v>
      </c>
      <c r="C36" s="39"/>
      <c r="D36" s="41">
        <f>-31751960-D33</f>
        <v>-13486164</v>
      </c>
      <c r="E36" s="41">
        <f t="shared" si="6"/>
        <v>-13486164</v>
      </c>
    </row>
    <row r="37" spans="2:6" x14ac:dyDescent="0.2">
      <c r="B37" s="36" t="s">
        <v>162</v>
      </c>
      <c r="C37" s="39"/>
      <c r="D37" s="41">
        <v>-33349597</v>
      </c>
      <c r="E37" s="41">
        <f t="shared" si="6"/>
        <v>-33349597</v>
      </c>
      <c r="F37" s="50"/>
    </row>
    <row r="38" spans="2:6" x14ac:dyDescent="0.2">
      <c r="B38" s="49" t="s">
        <v>119</v>
      </c>
      <c r="C38" s="39">
        <v>-60000000</v>
      </c>
      <c r="D38" s="39">
        <f>-C38</f>
        <v>60000000</v>
      </c>
      <c r="E38" s="39">
        <f t="shared" si="6"/>
        <v>0</v>
      </c>
      <c r="F38" s="50"/>
    </row>
    <row r="39" spans="2:6" x14ac:dyDescent="0.2">
      <c r="B39" s="36" t="s">
        <v>161</v>
      </c>
      <c r="C39" s="42"/>
      <c r="D39" s="51">
        <f>296421+16149</f>
        <v>312570</v>
      </c>
      <c r="E39" s="40">
        <f t="shared" si="6"/>
        <v>312570</v>
      </c>
      <c r="F39" s="50"/>
    </row>
    <row r="40" spans="2:6" ht="15" x14ac:dyDescent="0.25">
      <c r="B40" s="37" t="s">
        <v>181</v>
      </c>
      <c r="C40" s="38">
        <v>877809772</v>
      </c>
      <c r="D40" s="38">
        <f>SUM(D35:D39)</f>
        <v>-31187323</v>
      </c>
      <c r="E40" s="38">
        <f t="shared" si="6"/>
        <v>846622449</v>
      </c>
      <c r="F40" s="52" t="s">
        <v>180</v>
      </c>
    </row>
    <row r="41" spans="2:6" x14ac:dyDescent="0.2">
      <c r="E41" s="53"/>
      <c r="F41" s="54"/>
    </row>
    <row r="43" spans="2:6" x14ac:dyDescent="0.2">
      <c r="B43" s="55" t="s">
        <v>172</v>
      </c>
      <c r="D43" s="53"/>
    </row>
    <row r="44" spans="2:6" x14ac:dyDescent="0.2">
      <c r="B44" s="56" t="s">
        <v>167</v>
      </c>
    </row>
    <row r="45" spans="2:6" x14ac:dyDescent="0.2">
      <c r="B45" s="56" t="s">
        <v>171</v>
      </c>
    </row>
  </sheetData>
  <hyperlinks>
    <hyperlink ref="F40" r:id="rId1" display="https://corporate.arcelormittal.com/investors/corporate-governance/shareholding-structure" xr:uid="{9D1C5B16-9791-4B50-A0AB-00301879674E}"/>
  </hyperlinks>
  <pageMargins left="0.25" right="0.25" top="0.75" bottom="0.75" header="0.3" footer="0.3"/>
  <pageSetup paperSize="9" scale="64" orientation="portrait" verticalDpi="36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09065-058F-4FD2-8E28-A1AF5868CD60}">
  <dimension ref="A1:X19"/>
  <sheetViews>
    <sheetView showGridLines="0" tabSelected="1"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46" style="4" bestFit="1" customWidth="1"/>
    <col min="2" max="2" width="9.42578125" style="4" customWidth="1"/>
    <col min="3" max="18" width="8.7109375" style="6" customWidth="1"/>
    <col min="19" max="19" width="10.5703125" style="6" customWidth="1"/>
    <col min="20" max="20" width="82.5703125" style="6" bestFit="1" customWidth="1"/>
    <col min="21" max="24" width="9.140625" style="6"/>
    <col min="25" max="26" width="9.140625" style="4"/>
    <col min="27" max="27" width="9.140625" style="4" customWidth="1"/>
    <col min="28" max="16384" width="9.140625" style="4"/>
  </cols>
  <sheetData>
    <row r="1" spans="1:24" ht="14.25" customHeight="1" x14ac:dyDescent="0.2">
      <c r="A1" s="140" t="s">
        <v>193</v>
      </c>
      <c r="Q1" s="145" t="s">
        <v>191</v>
      </c>
      <c r="R1" s="146"/>
      <c r="S1" s="146"/>
    </row>
    <row r="2" spans="1:24" s="2" customFormat="1" ht="45" customHeight="1" x14ac:dyDescent="0.25">
      <c r="C2" s="10" t="s">
        <v>137</v>
      </c>
      <c r="D2" s="11" t="s">
        <v>138</v>
      </c>
      <c r="E2" s="11" t="s">
        <v>149</v>
      </c>
      <c r="F2" s="11" t="s">
        <v>139</v>
      </c>
      <c r="G2" s="11" t="s">
        <v>174</v>
      </c>
      <c r="H2" s="11" t="s">
        <v>140</v>
      </c>
      <c r="I2" s="12" t="s">
        <v>146</v>
      </c>
      <c r="J2" s="10" t="s">
        <v>145</v>
      </c>
      <c r="K2" s="11" t="s">
        <v>144</v>
      </c>
      <c r="L2" s="11" t="s">
        <v>150</v>
      </c>
      <c r="M2" s="11" t="s">
        <v>143</v>
      </c>
      <c r="N2" s="11" t="s">
        <v>175</v>
      </c>
      <c r="O2" s="11" t="s">
        <v>142</v>
      </c>
      <c r="P2" s="12" t="s">
        <v>147</v>
      </c>
      <c r="Q2" s="10" t="s">
        <v>141</v>
      </c>
      <c r="R2" s="123" t="s">
        <v>178</v>
      </c>
      <c r="S2" s="124" t="s">
        <v>179</v>
      </c>
      <c r="T2" s="3"/>
      <c r="U2" s="3"/>
      <c r="V2" s="3"/>
      <c r="W2" s="3"/>
      <c r="X2" s="3"/>
    </row>
    <row r="3" spans="1:24" x14ac:dyDescent="0.2">
      <c r="A3" s="4" t="s">
        <v>159</v>
      </c>
      <c r="B3" s="30" t="s">
        <v>154</v>
      </c>
      <c r="C3" s="8">
        <v>-1120</v>
      </c>
      <c r="D3" s="5">
        <v>-559</v>
      </c>
      <c r="E3" s="5">
        <v>-1678.6</v>
      </c>
      <c r="F3" s="5">
        <v>-261</v>
      </c>
      <c r="G3" s="5">
        <v>-1940</v>
      </c>
      <c r="H3" s="5">
        <v>1207</v>
      </c>
      <c r="I3" s="9">
        <v>-733</v>
      </c>
      <c r="J3" s="8">
        <v>2285</v>
      </c>
      <c r="K3" s="5">
        <v>4005</v>
      </c>
      <c r="L3" s="5">
        <f>J3+K3</f>
        <v>6290</v>
      </c>
      <c r="M3" s="5">
        <v>4621</v>
      </c>
      <c r="N3" s="5">
        <f>10911</f>
        <v>10911</v>
      </c>
      <c r="O3" s="5">
        <v>4045</v>
      </c>
      <c r="P3" s="9">
        <v>14956</v>
      </c>
      <c r="Q3" s="8">
        <v>4125</v>
      </c>
      <c r="R3" s="14"/>
      <c r="S3" s="15"/>
      <c r="T3" s="128" t="s">
        <v>187</v>
      </c>
    </row>
    <row r="4" spans="1:24" x14ac:dyDescent="0.2">
      <c r="C4" s="8"/>
      <c r="D4" s="5"/>
      <c r="E4" s="5"/>
      <c r="F4" s="5"/>
      <c r="G4" s="5"/>
      <c r="H4" s="5"/>
      <c r="I4" s="9"/>
      <c r="J4" s="8"/>
      <c r="K4" s="5"/>
      <c r="L4" s="5"/>
      <c r="M4" s="5"/>
      <c r="N4" s="5"/>
      <c r="O4" s="5"/>
      <c r="P4" s="9"/>
      <c r="Q4" s="8"/>
      <c r="R4" s="5"/>
      <c r="S4" s="9"/>
      <c r="T4" s="128"/>
    </row>
    <row r="5" spans="1:24" x14ac:dyDescent="0.2">
      <c r="A5" s="4" t="s">
        <v>148</v>
      </c>
      <c r="B5" s="147" t="s">
        <v>155</v>
      </c>
      <c r="C5" s="8">
        <v>1012</v>
      </c>
      <c r="D5" s="5">
        <v>1012</v>
      </c>
      <c r="E5" s="5">
        <v>1012</v>
      </c>
      <c r="F5" s="5">
        <v>1012</v>
      </c>
      <c r="G5" s="5">
        <v>1012</v>
      </c>
      <c r="H5" s="5">
        <v>1008</v>
      </c>
      <c r="I5" s="9">
        <v>1012</v>
      </c>
      <c r="J5" s="8">
        <v>1081</v>
      </c>
      <c r="K5" s="5">
        <v>1054</v>
      </c>
      <c r="L5" s="5">
        <v>1081</v>
      </c>
      <c r="M5" s="5">
        <v>1019</v>
      </c>
      <c r="N5" s="5">
        <v>1081</v>
      </c>
      <c r="O5" s="5">
        <v>970</v>
      </c>
      <c r="P5" s="9">
        <v>1081</v>
      </c>
      <c r="Q5" s="8">
        <v>911</v>
      </c>
      <c r="R5" s="129">
        <v>893</v>
      </c>
      <c r="S5" s="130">
        <v>911</v>
      </c>
      <c r="T5" s="128"/>
      <c r="U5" s="13"/>
    </row>
    <row r="6" spans="1:24" x14ac:dyDescent="0.2">
      <c r="A6" s="17" t="s">
        <v>152</v>
      </c>
      <c r="B6" s="148"/>
      <c r="C6" s="8">
        <v>0</v>
      </c>
      <c r="D6" s="5">
        <v>42</v>
      </c>
      <c r="E6" s="5">
        <v>21</v>
      </c>
      <c r="F6" s="5">
        <v>81</v>
      </c>
      <c r="G6" s="5">
        <v>41</v>
      </c>
      <c r="H6" s="5">
        <v>81</v>
      </c>
      <c r="I6" s="9">
        <v>51</v>
      </c>
      <c r="J6" s="8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9">
        <v>0</v>
      </c>
      <c r="Q6" s="8">
        <v>0</v>
      </c>
      <c r="R6" s="129">
        <v>0</v>
      </c>
      <c r="S6" s="130">
        <v>0</v>
      </c>
      <c r="T6" s="128"/>
    </row>
    <row r="7" spans="1:24" x14ac:dyDescent="0.2">
      <c r="A7" s="4" t="s">
        <v>160</v>
      </c>
      <c r="B7" s="148"/>
      <c r="C7" s="8">
        <v>0</v>
      </c>
      <c r="D7" s="5">
        <v>0</v>
      </c>
      <c r="E7" s="5">
        <v>0</v>
      </c>
      <c r="F7" s="7">
        <v>0</v>
      </c>
      <c r="G7" s="5">
        <v>0</v>
      </c>
      <c r="H7" s="5">
        <v>-24</v>
      </c>
      <c r="I7" s="9">
        <v>-7</v>
      </c>
      <c r="J7" s="8">
        <v>-11</v>
      </c>
      <c r="K7" s="5">
        <v>-8</v>
      </c>
      <c r="L7" s="5">
        <v>-25</v>
      </c>
      <c r="M7" s="5">
        <v>-19</v>
      </c>
      <c r="N7" s="5">
        <v>-42</v>
      </c>
      <c r="O7" s="5">
        <v>-29</v>
      </c>
      <c r="P7" s="9">
        <v>-68</v>
      </c>
      <c r="Q7" s="8">
        <v>-3</v>
      </c>
      <c r="R7" s="129">
        <v>-26</v>
      </c>
      <c r="S7" s="130">
        <v>-24</v>
      </c>
      <c r="T7" s="128" t="s">
        <v>189</v>
      </c>
    </row>
    <row r="8" spans="1:24" x14ac:dyDescent="0.2">
      <c r="A8" s="4" t="s">
        <v>166</v>
      </c>
      <c r="B8" s="148"/>
      <c r="C8" s="8">
        <v>0</v>
      </c>
      <c r="D8" s="5">
        <v>65</v>
      </c>
      <c r="E8" s="5">
        <v>33</v>
      </c>
      <c r="F8" s="5">
        <v>135</v>
      </c>
      <c r="G8" s="5">
        <v>67</v>
      </c>
      <c r="H8" s="5">
        <v>134</v>
      </c>
      <c r="I8" s="9">
        <v>84</v>
      </c>
      <c r="J8" s="8">
        <v>108</v>
      </c>
      <c r="K8" s="5">
        <v>108</v>
      </c>
      <c r="L8" s="5">
        <v>108</v>
      </c>
      <c r="M8" s="5">
        <v>109</v>
      </c>
      <c r="N8" s="5">
        <v>108</v>
      </c>
      <c r="O8" s="5">
        <v>89</v>
      </c>
      <c r="P8" s="9">
        <v>92</v>
      </c>
      <c r="Q8" s="8">
        <v>56</v>
      </c>
      <c r="R8" s="129">
        <v>56</v>
      </c>
      <c r="S8" s="130">
        <v>56</v>
      </c>
      <c r="T8" s="139" t="s">
        <v>192</v>
      </c>
    </row>
    <row r="9" spans="1:24" s="18" customFormat="1" ht="31.5" customHeight="1" x14ac:dyDescent="0.25">
      <c r="A9" s="32" t="s">
        <v>163</v>
      </c>
      <c r="B9" s="148"/>
      <c r="C9" s="25">
        <v>1012</v>
      </c>
      <c r="D9" s="26">
        <v>1119</v>
      </c>
      <c r="E9" s="26">
        <v>1066</v>
      </c>
      <c r="F9" s="26">
        <v>1228</v>
      </c>
      <c r="G9" s="27">
        <v>1120</v>
      </c>
      <c r="H9" s="27">
        <v>1199</v>
      </c>
      <c r="I9" s="28">
        <v>1140</v>
      </c>
      <c r="J9" s="29">
        <v>1178</v>
      </c>
      <c r="K9" s="27">
        <v>1154</v>
      </c>
      <c r="L9" s="27">
        <v>1164</v>
      </c>
      <c r="M9" s="27">
        <v>1109</v>
      </c>
      <c r="N9" s="27">
        <v>1147</v>
      </c>
      <c r="O9" s="27">
        <v>1030</v>
      </c>
      <c r="P9" s="28">
        <v>1105</v>
      </c>
      <c r="Q9" s="25">
        <v>964</v>
      </c>
      <c r="R9" s="131">
        <f>+R5+R7+R8</f>
        <v>923</v>
      </c>
      <c r="S9" s="132">
        <f>+S5+S7+S8</f>
        <v>943</v>
      </c>
      <c r="T9" s="127"/>
      <c r="U9" s="24"/>
      <c r="V9" s="24"/>
      <c r="W9" s="24"/>
      <c r="X9" s="24"/>
    </row>
    <row r="10" spans="1:24" s="18" customFormat="1" ht="18" customHeight="1" x14ac:dyDescent="0.25">
      <c r="A10" s="18" t="s">
        <v>165</v>
      </c>
      <c r="B10" s="148"/>
      <c r="C10" s="19">
        <v>0</v>
      </c>
      <c r="D10" s="20">
        <v>0</v>
      </c>
      <c r="E10" s="20">
        <v>0</v>
      </c>
      <c r="F10" s="20">
        <v>0</v>
      </c>
      <c r="G10" s="21">
        <v>0</v>
      </c>
      <c r="H10" s="21">
        <v>5</v>
      </c>
      <c r="I10" s="22">
        <v>0</v>
      </c>
      <c r="J10" s="23">
        <v>5</v>
      </c>
      <c r="K10" s="21">
        <v>3</v>
      </c>
      <c r="L10" s="21">
        <v>3</v>
      </c>
      <c r="M10" s="21">
        <v>3</v>
      </c>
      <c r="N10" s="21">
        <v>3</v>
      </c>
      <c r="O10" s="21">
        <v>3</v>
      </c>
      <c r="P10" s="22">
        <v>3.3</v>
      </c>
      <c r="Q10" s="23">
        <v>2</v>
      </c>
      <c r="R10" s="133"/>
      <c r="S10" s="134"/>
      <c r="T10" s="127" t="s">
        <v>187</v>
      </c>
      <c r="U10" s="24"/>
      <c r="V10" s="24"/>
      <c r="W10" s="24"/>
      <c r="X10" s="24"/>
    </row>
    <row r="11" spans="1:24" s="18" customFormat="1" ht="33.75" customHeight="1" thickBot="1" x14ac:dyDescent="0.3">
      <c r="A11" s="33" t="s">
        <v>164</v>
      </c>
      <c r="B11" s="149"/>
      <c r="C11" s="25">
        <v>1012</v>
      </c>
      <c r="D11" s="26">
        <v>1119</v>
      </c>
      <c r="E11" s="26">
        <v>1066</v>
      </c>
      <c r="F11" s="26">
        <v>1228</v>
      </c>
      <c r="G11" s="27">
        <v>1120</v>
      </c>
      <c r="H11" s="27">
        <v>1204</v>
      </c>
      <c r="I11" s="28">
        <v>1140</v>
      </c>
      <c r="J11" s="29">
        <v>1183</v>
      </c>
      <c r="K11" s="27">
        <v>1157</v>
      </c>
      <c r="L11" s="27">
        <v>1167</v>
      </c>
      <c r="M11" s="27">
        <v>1112</v>
      </c>
      <c r="N11" s="27">
        <v>1150</v>
      </c>
      <c r="O11" s="27">
        <v>1033</v>
      </c>
      <c r="P11" s="28">
        <v>1108.3</v>
      </c>
      <c r="Q11" s="25">
        <v>966</v>
      </c>
      <c r="R11" s="131">
        <f>+R9+R10</f>
        <v>923</v>
      </c>
      <c r="S11" s="132">
        <f>S9+S10</f>
        <v>943</v>
      </c>
      <c r="T11" s="24"/>
      <c r="U11" s="24"/>
      <c r="V11" s="24"/>
      <c r="W11" s="24"/>
      <c r="X11" s="24"/>
    </row>
    <row r="12" spans="1:24" x14ac:dyDescent="0.2">
      <c r="C12" s="5"/>
      <c r="D12" s="5"/>
      <c r="E12" s="5"/>
      <c r="F12" s="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29"/>
      <c r="S12" s="129"/>
    </row>
    <row r="13" spans="1:24" x14ac:dyDescent="0.2">
      <c r="C13" s="5"/>
      <c r="D13" s="5"/>
      <c r="E13" s="5"/>
      <c r="F13" s="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29"/>
      <c r="S13" s="129"/>
    </row>
    <row r="14" spans="1:24" s="18" customFormat="1" ht="16.5" customHeight="1" x14ac:dyDescent="0.25">
      <c r="A14" s="112" t="s">
        <v>157</v>
      </c>
      <c r="B14" s="150" t="s">
        <v>156</v>
      </c>
      <c r="C14" s="125">
        <v>-1.1100000000000001</v>
      </c>
      <c r="D14" s="113">
        <v>-0.5</v>
      </c>
      <c r="E14" s="114">
        <v>-1.57</v>
      </c>
      <c r="F14" s="114">
        <v>-0.21</v>
      </c>
      <c r="G14" s="115">
        <v>-1.73</v>
      </c>
      <c r="H14" s="115">
        <v>1.01</v>
      </c>
      <c r="I14" s="115">
        <v>-0.64</v>
      </c>
      <c r="J14" s="116">
        <v>1.94</v>
      </c>
      <c r="K14" s="115">
        <v>3.47</v>
      </c>
      <c r="L14" s="115">
        <v>5.4</v>
      </c>
      <c r="M14" s="115">
        <v>4.17</v>
      </c>
      <c r="N14" s="115">
        <v>9.52</v>
      </c>
      <c r="O14" s="115">
        <v>3.93</v>
      </c>
      <c r="P14" s="115">
        <v>13.53</v>
      </c>
      <c r="Q14" s="115">
        <v>4.28</v>
      </c>
      <c r="R14" s="135">
        <f>+R3/R9</f>
        <v>0</v>
      </c>
      <c r="S14" s="136">
        <f>+S3/S9</f>
        <v>0</v>
      </c>
      <c r="T14" s="127" t="s">
        <v>188</v>
      </c>
      <c r="U14" s="24"/>
      <c r="V14" s="24"/>
      <c r="W14" s="24"/>
      <c r="X14" s="24"/>
    </row>
    <row r="15" spans="1:24" s="18" customFormat="1" ht="16.5" customHeight="1" x14ac:dyDescent="0.25">
      <c r="A15" s="117" t="s">
        <v>158</v>
      </c>
      <c r="B15" s="151"/>
      <c r="C15" s="126">
        <v>-1.1100000000000001</v>
      </c>
      <c r="D15" s="118">
        <v>-0.5</v>
      </c>
      <c r="E15" s="118">
        <v>-1.57</v>
      </c>
      <c r="F15" s="118">
        <v>-0.21</v>
      </c>
      <c r="G15" s="119">
        <v>-1.73</v>
      </c>
      <c r="H15" s="119">
        <v>1</v>
      </c>
      <c r="I15" s="119">
        <v>-0.64</v>
      </c>
      <c r="J15" s="119">
        <v>1.93</v>
      </c>
      <c r="K15" s="119">
        <v>3.46</v>
      </c>
      <c r="L15" s="119">
        <v>5.39</v>
      </c>
      <c r="M15" s="119">
        <v>4.16</v>
      </c>
      <c r="N15" s="119">
        <v>9.49</v>
      </c>
      <c r="O15" s="119">
        <v>3.92</v>
      </c>
      <c r="P15" s="119">
        <v>13.49</v>
      </c>
      <c r="Q15" s="119">
        <v>4.2699999999999996</v>
      </c>
      <c r="R15" s="137">
        <f>R3/R11</f>
        <v>0</v>
      </c>
      <c r="S15" s="138">
        <f>S3/S11</f>
        <v>0</v>
      </c>
      <c r="T15" s="127" t="s">
        <v>188</v>
      </c>
      <c r="U15" s="24"/>
      <c r="V15" s="24"/>
      <c r="W15" s="24"/>
      <c r="X15" s="24"/>
    </row>
    <row r="16" spans="1:24" x14ac:dyDescent="0.2"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9" x14ac:dyDescent="0.2">
      <c r="A17" s="4" t="s">
        <v>168</v>
      </c>
    </row>
    <row r="18" spans="1:9" x14ac:dyDescent="0.2">
      <c r="A18" s="120" t="s">
        <v>190</v>
      </c>
      <c r="I18" s="31"/>
    </row>
    <row r="19" spans="1:9" x14ac:dyDescent="0.2">
      <c r="I19" s="31"/>
    </row>
  </sheetData>
  <mergeCells count="3">
    <mergeCell ref="Q1:S1"/>
    <mergeCell ref="B5:B11"/>
    <mergeCell ref="B14:B15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Share buyback program SBB </vt:lpstr>
      <vt:lpstr>SBB cash</vt:lpstr>
      <vt:lpstr>Shares issued, TS &amp; outstanding</vt:lpstr>
      <vt:lpstr>EPS</vt:lpstr>
      <vt:lpstr>EPS!Print_Area</vt:lpstr>
      <vt:lpstr>'Share buyback program SBB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SCHUMACHER Laurent</dc:creator>
  <cp:lastModifiedBy>George, Chanelle</cp:lastModifiedBy>
  <cp:lastPrinted>2022-07-07T15:31:10Z</cp:lastPrinted>
  <dcterms:created xsi:type="dcterms:W3CDTF">2022-05-30T08:48:34Z</dcterms:created>
  <dcterms:modified xsi:type="dcterms:W3CDTF">2022-07-08T13:36:28Z</dcterms:modified>
</cp:coreProperties>
</file>